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adm4898/Desktop/"/>
    </mc:Choice>
  </mc:AlternateContent>
  <xr:revisionPtr revIDLastSave="0" documentId="13_ncr:1_{BEAC47D0-16BD-D94F-878E-60E7297FD7F2}" xr6:coauthVersionLast="43" xr6:coauthVersionMax="44" xr10:uidLastSave="{00000000-0000-0000-0000-000000000000}"/>
  <bookViews>
    <workbookView xWindow="16320" yWindow="640" windowWidth="29800" windowHeight="26940" xr2:uid="{00000000-000D-0000-FFFF-FFFF00000000}"/>
  </bookViews>
  <sheets>
    <sheet name="BE with PL" sheetId="2" r:id="rId1"/>
    <sheet name="Break Even Analysis" sheetId="1" state="hidden" r:id="rId2"/>
  </sheets>
  <externalReferences>
    <externalReference r:id="rId3"/>
    <externalReference r:id="rId4"/>
  </externalReferences>
  <definedNames>
    <definedName name="_Example" hidden="1">[1]Variables!$B$1</definedName>
    <definedName name="_Look" hidden="1">[1]Variables!$B$4</definedName>
    <definedName name="_Order1" hidden="1">0</definedName>
    <definedName name="_Series" hidden="1">[1]Variables!$B$3</definedName>
    <definedName name="_Shading" hidden="1">[1]Variables!$B$2</definedName>
    <definedName name="Breakeven_point">#REF!</definedName>
    <definedName name="Company_name">'[2]Breakeven Analysis'!#REF!</definedName>
    <definedName name="DATA_01" hidden="1">#REF!</definedName>
    <definedName name="DATA_02" hidden="1">'[2]Breakeven Analysis'!#REF!</definedName>
    <definedName name="DATA_03" hidden="1">'[2]Breakeven Analysis'!#REF!</definedName>
    <definedName name="DATA_04" hidden="1">'[2]Breakeven Analysis'!#REF!</definedName>
    <definedName name="DATA_05" hidden="1">'[2]Breakeven Analysis'!#REF!</definedName>
    <definedName name="DATA_06" hidden="1">#REF!</definedName>
    <definedName name="DATA_07" hidden="1">'[2]Breakeven Analysis'!#REF!</definedName>
    <definedName name="DATA_08" hidden="1">#REF!</definedName>
    <definedName name="IntroPrintArea" hidden="1">#REF!</definedName>
    <definedName name="laborbudget">'BE with PL'!$C$9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profit">#REF!</definedName>
    <definedName name="newcap">'BE with PL'!$C$8</definedName>
    <definedName name="_xlnm.Print_Area" localSheetId="0">'BE with PL'!$A$1:$I$73</definedName>
    <definedName name="seats">'BE with PL'!$C$6</definedName>
    <definedName name="TemplatePrintArea">#REF!</definedName>
    <definedName name="totalpotential">'BE with PL'!$C$17</definedName>
    <definedName name="Variable_cost_uni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0" i="2" l="1"/>
  <c r="C59" i="2"/>
  <c r="F33" i="2"/>
  <c r="E33" i="2"/>
  <c r="C33" i="2"/>
  <c r="G32" i="2"/>
  <c r="G31" i="2"/>
  <c r="G30" i="2"/>
  <c r="G29" i="2"/>
  <c r="F26" i="2"/>
  <c r="E26" i="2"/>
  <c r="C26" i="2"/>
  <c r="G25" i="2"/>
  <c r="G24" i="2"/>
  <c r="G23" i="2"/>
  <c r="G22" i="2"/>
  <c r="G21" i="2"/>
  <c r="G20" i="2"/>
  <c r="H14" i="2"/>
  <c r="H13" i="2"/>
  <c r="H12" i="2"/>
  <c r="E34" i="2"/>
  <c r="F34" i="2"/>
  <c r="G65" i="2"/>
  <c r="C22" i="1"/>
  <c r="E24" i="1"/>
  <c r="C27" i="1"/>
  <c r="C29" i="1"/>
  <c r="C31" i="1"/>
  <c r="H15" i="2" l="1"/>
  <c r="C16" i="2" s="1"/>
  <c r="C17" i="2" s="1"/>
  <c r="G62" i="2" s="1"/>
  <c r="G33" i="2"/>
  <c r="C34" i="2"/>
  <c r="G26" i="2"/>
  <c r="G34" i="2" s="1"/>
  <c r="C63" i="2" s="1"/>
  <c r="C65" i="2" s="1"/>
  <c r="C67" i="2" s="1"/>
  <c r="G38" i="2" l="1"/>
  <c r="G36" i="2"/>
  <c r="E44" i="2" s="1"/>
  <c r="E48" i="2" s="1"/>
  <c r="G39" i="2"/>
  <c r="G63" i="2"/>
  <c r="G64" i="2"/>
  <c r="G66" i="2"/>
  <c r="G37" i="2" l="1"/>
  <c r="G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C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Total will be calculated automatically.</t>
        </r>
      </text>
    </comment>
    <comment ref="E2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Total will be calculated automatically.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Breakeven Sales Level = 
Total Fixed Expenses/ ((100-Total Variable Exp%)/100)</t>
        </r>
      </text>
    </comment>
  </commentList>
</comments>
</file>

<file path=xl/sharedStrings.xml><?xml version="1.0" encoding="utf-8"?>
<sst xmlns="http://schemas.openxmlformats.org/spreadsheetml/2006/main" count="93" uniqueCount="76">
  <si>
    <t>Cost Description</t>
  </si>
  <si>
    <t>Fixed Costs ($)</t>
  </si>
  <si>
    <t>Variable Costs (%)</t>
  </si>
  <si>
    <t>Variable Costs</t>
  </si>
  <si>
    <t>Cost of Goods Sold</t>
  </si>
  <si>
    <t>Merchant Fees</t>
  </si>
  <si>
    <t>Fixed Costs</t>
  </si>
  <si>
    <t>Supplies</t>
  </si>
  <si>
    <t>Repairs &amp; maintenance</t>
  </si>
  <si>
    <t>Rent</t>
  </si>
  <si>
    <t>Utilities</t>
  </si>
  <si>
    <t>Insurance</t>
  </si>
  <si>
    <t>Miscellaneous expenses</t>
  </si>
  <si>
    <t>Total Fixed Costs</t>
  </si>
  <si>
    <t>Total Variable Costs</t>
  </si>
  <si>
    <t>Break Even Analysis</t>
  </si>
  <si>
    <t>Labor</t>
  </si>
  <si>
    <t>Marketing</t>
  </si>
  <si>
    <t>Monthly Breakeven Sales level   =</t>
  </si>
  <si>
    <t>Weekly Breakeven Sales Level =</t>
  </si>
  <si>
    <t xml:space="preserve">Paper/disposables </t>
  </si>
  <si>
    <t>Seats</t>
  </si>
  <si>
    <t>Price/PPA(Per Person Average)</t>
  </si>
  <si>
    <t>Capacity Utilization (seats)</t>
  </si>
  <si>
    <t>Labor Target %</t>
  </si>
  <si>
    <t>Days of Operation/Week</t>
  </si>
  <si>
    <t>Weeks of Operation/Year</t>
  </si>
  <si>
    <t>Breakfast Turns</t>
  </si>
  <si>
    <t>Lunch Turns</t>
  </si>
  <si>
    <t>Dinner Turns</t>
  </si>
  <si>
    <t>Take Out / 3rd Party/ Delivery Revenue</t>
  </si>
  <si>
    <t>Total Dine In - Daily Sales $</t>
  </si>
  <si>
    <t>Total Dine In + Takeout  - Daily Sales $</t>
  </si>
  <si>
    <t>Wage $/Hr</t>
  </si>
  <si>
    <t>AM (Hours)</t>
  </si>
  <si>
    <t>PM (Hours)</t>
  </si>
  <si>
    <t>$$$</t>
  </si>
  <si>
    <t>Manager</t>
  </si>
  <si>
    <t>Server</t>
  </si>
  <si>
    <t>Cashier</t>
  </si>
  <si>
    <t>Host</t>
  </si>
  <si>
    <t>Bus</t>
  </si>
  <si>
    <t>Run / Expo</t>
  </si>
  <si>
    <t>Total FOH</t>
  </si>
  <si>
    <t>Grill</t>
  </si>
  <si>
    <t>Sauté</t>
  </si>
  <si>
    <t>Pantry</t>
  </si>
  <si>
    <t>Wheel</t>
  </si>
  <si>
    <t>Total BOH</t>
  </si>
  <si>
    <t>Total Labor</t>
  </si>
  <si>
    <t>Labor %</t>
  </si>
  <si>
    <t>Variance to Budget</t>
  </si>
  <si>
    <t>BOH %</t>
  </si>
  <si>
    <t>FOH %</t>
  </si>
  <si>
    <t>Food Cost</t>
  </si>
  <si>
    <t xml:space="preserve">Paper/Disposables </t>
  </si>
  <si>
    <t>TOTAL G&amp;A (if break out Not Available)</t>
  </si>
  <si>
    <t>Supplies (FOH &amp; BOH)</t>
  </si>
  <si>
    <t>Miscellaneous expenses (everything else)</t>
  </si>
  <si>
    <t>Other Employee costs</t>
  </si>
  <si>
    <t>Rent (occupancy costs)</t>
  </si>
  <si>
    <t>Total Overhead Costs</t>
  </si>
  <si>
    <t>Annual Breakeven Sales level   =</t>
  </si>
  <si>
    <t>Sales</t>
  </si>
  <si>
    <t>Food</t>
  </si>
  <si>
    <t>Fixed</t>
  </si>
  <si>
    <t>Daily Breakeven Sales Level =</t>
  </si>
  <si>
    <t>Misc.</t>
  </si>
  <si>
    <t>Total</t>
  </si>
  <si>
    <t>Position (Front of House)</t>
  </si>
  <si>
    <t># of People</t>
  </si>
  <si>
    <t>Monthly Overhead Costs</t>
  </si>
  <si>
    <t>Days of operation per year</t>
  </si>
  <si>
    <t>Position (Back of House)</t>
  </si>
  <si>
    <t>Variable Input Cost %</t>
  </si>
  <si>
    <t>Cost as %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</si>
</sst>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mm/dd/yy"/>
    <numFmt numFmtId="168" formatCode="0_);[Red]\(0\)"/>
    <numFmt numFmtId="169" formatCode="&quot;$&quot;#,##0"/>
    <numFmt numFmtId="170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2"/>
      <color rgb="FF002060"/>
      <name val="Arial Narrow"/>
      <family val="2"/>
    </font>
    <font>
      <sz val="12"/>
      <color rgb="FFFF0000"/>
      <name val="Arial Narrow"/>
      <family val="2"/>
    </font>
    <font>
      <b/>
      <sz val="12"/>
      <color rgb="FF008F00"/>
      <name val="Arial Narrow"/>
      <family val="2"/>
    </font>
    <font>
      <b/>
      <sz val="14"/>
      <color theme="1"/>
      <name val="Arial Narrow"/>
      <family val="2"/>
    </font>
    <font>
      <b/>
      <sz val="14"/>
      <color rgb="FF008F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2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2" fontId="4" fillId="0" borderId="2" xfId="0" applyNumberFormat="1" applyFont="1" applyFill="1" applyBorder="1" applyAlignment="1">
      <alignment vertical="center" wrapText="1"/>
    </xf>
    <xf numFmtId="42" fontId="4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164" fontId="4" fillId="0" borderId="2" xfId="2" applyNumberFormat="1" applyFont="1" applyFill="1" applyBorder="1" applyAlignment="1">
      <alignment vertical="center" wrapText="1"/>
    </xf>
    <xf numFmtId="165" fontId="2" fillId="0" borderId="0" xfId="0" applyNumberFormat="1" applyFont="1"/>
    <xf numFmtId="44" fontId="2" fillId="0" borderId="0" xfId="0" applyNumberFormat="1" applyFont="1"/>
    <xf numFmtId="0" fontId="4" fillId="0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6" fontId="4" fillId="0" borderId="3" xfId="1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10" fillId="0" borderId="0" xfId="0" applyFont="1" applyProtection="1"/>
    <xf numFmtId="44" fontId="11" fillId="0" borderId="0" xfId="0" applyNumberFormat="1" applyFont="1" applyProtection="1"/>
    <xf numFmtId="43" fontId="11" fillId="0" borderId="0" xfId="1" applyFont="1" applyProtection="1"/>
    <xf numFmtId="44" fontId="11" fillId="0" borderId="0" xfId="6" applyFont="1" applyProtection="1"/>
    <xf numFmtId="42" fontId="11" fillId="0" borderId="0" xfId="0" applyNumberFormat="1" applyFont="1" applyProtection="1"/>
    <xf numFmtId="43" fontId="11" fillId="0" borderId="0" xfId="0" applyNumberFormat="1" applyFont="1" applyProtection="1"/>
    <xf numFmtId="0" fontId="13" fillId="2" borderId="2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10" fontId="11" fillId="2" borderId="0" xfId="7" applyNumberFormat="1" applyFont="1" applyFill="1" applyBorder="1" applyProtection="1"/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Border="1" applyProtection="1"/>
    <xf numFmtId="42" fontId="10" fillId="2" borderId="0" xfId="0" applyNumberFormat="1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vertical="center"/>
    </xf>
    <xf numFmtId="41" fontId="10" fillId="2" borderId="0" xfId="0" applyNumberFormat="1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4" fontId="10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1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37" fontId="11" fillId="0" borderId="0" xfId="0" applyNumberFormat="1" applyFont="1" applyAlignment="1" applyProtection="1">
      <alignment horizontal="right" vertical="center"/>
    </xf>
    <xf numFmtId="6" fontId="10" fillId="0" borderId="0" xfId="0" applyNumberFormat="1" applyFont="1" applyAlignment="1" applyProtection="1">
      <alignment horizontal="right" vertical="center"/>
    </xf>
    <xf numFmtId="164" fontId="10" fillId="2" borderId="0" xfId="0" applyNumberFormat="1" applyFont="1" applyFill="1" applyBorder="1" applyAlignment="1" applyProtection="1">
      <alignment horizontal="center" vertical="center"/>
      <protection locked="0"/>
    </xf>
    <xf numFmtId="166" fontId="10" fillId="2" borderId="0" xfId="0" applyNumberFormat="1" applyFont="1" applyFill="1" applyBorder="1" applyAlignment="1" applyProtection="1">
      <alignment vertical="center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/>
    </xf>
    <xf numFmtId="169" fontId="13" fillId="2" borderId="2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 applyProtection="1">
      <alignment horizontal="center"/>
    </xf>
    <xf numFmtId="170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170" fontId="12" fillId="2" borderId="2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right"/>
    </xf>
    <xf numFmtId="169" fontId="11" fillId="2" borderId="0" xfId="0" applyNumberFormat="1" applyFont="1" applyFill="1" applyBorder="1" applyAlignment="1" applyProtection="1">
      <alignment horizontal="right"/>
    </xf>
    <xf numFmtId="169" fontId="13" fillId="2" borderId="2" xfId="0" applyNumberFormat="1" applyFont="1" applyFill="1" applyBorder="1" applyAlignment="1" applyProtection="1">
      <alignment horizontal="right"/>
    </xf>
    <xf numFmtId="0" fontId="17" fillId="2" borderId="2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center" vertical="center"/>
    </xf>
    <xf numFmtId="170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169" fontId="17" fillId="2" borderId="2" xfId="0" applyNumberFormat="1" applyFont="1" applyFill="1" applyBorder="1" applyAlignment="1" applyProtection="1">
      <alignment horizontal="right"/>
    </xf>
    <xf numFmtId="169" fontId="12" fillId="2" borderId="2" xfId="1" applyNumberFormat="1" applyFont="1" applyFill="1" applyBorder="1" applyAlignment="1" applyProtection="1">
      <alignment vertical="center"/>
    </xf>
    <xf numFmtId="4" fontId="12" fillId="2" borderId="2" xfId="0" applyNumberFormat="1" applyFont="1" applyFill="1" applyBorder="1" applyAlignment="1" applyProtection="1">
      <alignment vertical="center"/>
    </xf>
    <xf numFmtId="164" fontId="12" fillId="2" borderId="2" xfId="7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 wrapText="1"/>
    </xf>
    <xf numFmtId="164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right" vertical="center"/>
    </xf>
    <xf numFmtId="0" fontId="18" fillId="2" borderId="0" xfId="0" applyFont="1" applyFill="1" applyBorder="1" applyProtection="1"/>
    <xf numFmtId="0" fontId="19" fillId="2" borderId="0" xfId="0" applyFont="1" applyFill="1" applyBorder="1" applyAlignment="1" applyProtection="1">
      <alignment horizontal="right" vertical="center"/>
    </xf>
    <xf numFmtId="5" fontId="13" fillId="2" borderId="0" xfId="0" applyNumberFormat="1" applyFont="1" applyFill="1" applyBorder="1" applyAlignment="1" applyProtection="1">
      <alignment horizontal="center"/>
    </xf>
    <xf numFmtId="5" fontId="17" fillId="2" borderId="0" xfId="0" applyNumberFormat="1" applyFont="1" applyFill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70" fontId="10" fillId="3" borderId="7" xfId="6" applyNumberFormat="1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169" fontId="11" fillId="2" borderId="7" xfId="0" applyNumberFormat="1" applyFont="1" applyFill="1" applyBorder="1" applyAlignment="1" applyProtection="1">
      <alignment horizontal="right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170" fontId="10" fillId="3" borderId="8" xfId="6" applyNumberFormat="1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169" fontId="11" fillId="2" borderId="8" xfId="0" applyNumberFormat="1" applyFont="1" applyFill="1" applyBorder="1" applyAlignment="1" applyProtection="1">
      <alignment horizontal="right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170" fontId="10" fillId="3" borderId="9" xfId="6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169" fontId="11" fillId="2" borderId="9" xfId="0" applyNumberFormat="1" applyFont="1" applyFill="1" applyBorder="1" applyAlignment="1" applyProtection="1">
      <alignment horizontal="right"/>
    </xf>
    <xf numFmtId="0" fontId="10" fillId="2" borderId="10" xfId="0" applyFont="1" applyFill="1" applyBorder="1" applyAlignment="1" applyProtection="1">
      <alignment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vertical="center"/>
    </xf>
    <xf numFmtId="7" fontId="10" fillId="3" borderId="11" xfId="0" applyNumberFormat="1" applyFont="1" applyFill="1" applyBorder="1" applyAlignment="1" applyProtection="1">
      <alignment horizontal="center"/>
      <protection locked="0"/>
    </xf>
    <xf numFmtId="9" fontId="10" fillId="3" borderId="11" xfId="7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2" fontId="10" fillId="3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Protection="1"/>
    <xf numFmtId="5" fontId="10" fillId="3" borderId="12" xfId="0" applyNumberFormat="1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vertical="center"/>
    </xf>
    <xf numFmtId="164" fontId="10" fillId="3" borderId="6" xfId="0" applyNumberFormat="1" applyFont="1" applyFill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vertical="center"/>
    </xf>
    <xf numFmtId="169" fontId="10" fillId="3" borderId="8" xfId="0" applyNumberFormat="1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</xf>
    <xf numFmtId="169" fontId="10" fillId="3" borderId="9" xfId="0" applyNumberFormat="1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 applyProtection="1">
      <alignment vertical="center" wrapText="1"/>
    </xf>
    <xf numFmtId="169" fontId="14" fillId="2" borderId="0" xfId="1" applyNumberFormat="1" applyFont="1" applyFill="1" applyBorder="1" applyAlignment="1" applyProtection="1">
      <alignment vertical="center"/>
    </xf>
    <xf numFmtId="169" fontId="14" fillId="2" borderId="0" xfId="0" applyNumberFormat="1" applyFont="1" applyFill="1" applyBorder="1" applyAlignment="1" applyProtection="1">
      <alignment vertical="center"/>
    </xf>
    <xf numFmtId="169" fontId="18" fillId="2" borderId="0" xfId="0" applyNumberFormat="1" applyFont="1" applyFill="1" applyBorder="1" applyProtection="1"/>
    <xf numFmtId="169" fontId="19" fillId="2" borderId="0" xfId="1" applyNumberFormat="1" applyFont="1" applyFill="1" applyBorder="1" applyAlignment="1" applyProtection="1">
      <alignment vertical="center"/>
    </xf>
    <xf numFmtId="5" fontId="10" fillId="2" borderId="6" xfId="0" applyNumberFormat="1" applyFont="1" applyFill="1" applyBorder="1" applyProtection="1"/>
    <xf numFmtId="5" fontId="10" fillId="2" borderId="0" xfId="0" applyNumberFormat="1" applyFont="1" applyFill="1" applyBorder="1" applyProtection="1"/>
    <xf numFmtId="5" fontId="17" fillId="2" borderId="3" xfId="0" applyNumberFormat="1" applyFont="1" applyFill="1" applyBorder="1" applyProtection="1"/>
    <xf numFmtId="164" fontId="17" fillId="2" borderId="0" xfId="7" applyNumberFormat="1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1" fillId="3" borderId="7" xfId="0" applyFont="1" applyFill="1" applyBorder="1" applyProtection="1">
      <protection locked="0"/>
    </xf>
    <xf numFmtId="0" fontId="11" fillId="3" borderId="8" xfId="0" applyFont="1" applyFill="1" applyBorder="1" applyProtection="1">
      <protection locked="0"/>
    </xf>
    <xf numFmtId="0" fontId="11" fillId="3" borderId="9" xfId="0" applyFont="1" applyFill="1" applyBorder="1" applyProtection="1">
      <protection locked="0"/>
    </xf>
  </cellXfs>
  <cellStyles count="8">
    <cellStyle name="Comma" xfId="1" builtinId="3"/>
    <cellStyle name="Currency" xfId="6" builtinId="4"/>
    <cellStyle name="Date" xfId="3" xr:uid="{00000000-0005-0000-0000-000001000000}"/>
    <cellStyle name="Fixed" xfId="4" xr:uid="{00000000-0005-0000-0000-000002000000}"/>
    <cellStyle name="Normal" xfId="0" builtinId="0"/>
    <cellStyle name="Percent" xfId="2" builtinId="5"/>
    <cellStyle name="Percent 2" xfId="7" xr:uid="{B56DF21C-A436-432F-9A62-BA9FA2A68FBC}"/>
    <cellStyle name="Text" xfId="5" xr:uid="{00000000-0005-0000-0000-000005000000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773347</xdr:colOff>
      <xdr:row>1</xdr:row>
      <xdr:rowOff>172861</xdr:rowOff>
    </xdr:from>
    <xdr:to>
      <xdr:col>6</xdr:col>
      <xdr:colOff>289277</xdr:colOff>
      <xdr:row>14</xdr:row>
      <xdr:rowOff>179459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B06B0-5EA5-40F3-B170-976016D4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3347" y="373944"/>
          <a:ext cx="3040180" cy="2620682"/>
        </a:xfrm>
        <a:prstGeom prst="rect">
          <a:avLst/>
        </a:prstGeom>
      </xdr:spPr>
    </xdr:pic>
    <xdr:clientData/>
  </xdr:twoCellAnchor>
  <xdr:twoCellAnchor>
    <xdr:from>
      <xdr:col>4</xdr:col>
      <xdr:colOff>1307748</xdr:colOff>
      <xdr:row>42</xdr:row>
      <xdr:rowOff>7055</xdr:rowOff>
    </xdr:from>
    <xdr:to>
      <xdr:col>5</xdr:col>
      <xdr:colOff>211667</xdr:colOff>
      <xdr:row>47</xdr:row>
      <xdr:rowOff>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725A8DD-34C9-41FD-81D4-BB6CD0B0DB99}"/>
            </a:ext>
          </a:extLst>
        </xdr:cNvPr>
        <xdr:cNvSpPr/>
      </xdr:nvSpPr>
      <xdr:spPr>
        <a:xfrm>
          <a:off x="8589081" y="8501944"/>
          <a:ext cx="244475" cy="980723"/>
        </a:xfrm>
        <a:prstGeom prst="rightBrac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332760</xdr:colOff>
      <xdr:row>42</xdr:row>
      <xdr:rowOff>128410</xdr:rowOff>
    </xdr:from>
    <xdr:to>
      <xdr:col>6</xdr:col>
      <xdr:colOff>1368778</xdr:colOff>
      <xdr:row>46</xdr:row>
      <xdr:rowOff>98777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2B6E70-0861-4BA9-8F0F-6AAB607781CE}"/>
            </a:ext>
          </a:extLst>
        </xdr:cNvPr>
        <xdr:cNvSpPr txBox="1"/>
      </xdr:nvSpPr>
      <xdr:spPr>
        <a:xfrm>
          <a:off x="8954649" y="8425743"/>
          <a:ext cx="2249573" cy="76059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>
              <a:latin typeface="Arial Narrow" panose="020B0604020202020204" pitchFamily="34" charset="0"/>
              <a:cs typeface="Arial Narrow" panose="020B0604020202020204" pitchFamily="34" charset="0"/>
            </a:rPr>
            <a:t>Enter controllable costs as a percentage of sales - percentages should</a:t>
          </a:r>
          <a:r>
            <a:rPr lang="en-US" sz="1100" baseline="0">
              <a:latin typeface="Arial Narrow" panose="020B0604020202020204" pitchFamily="34" charset="0"/>
              <a:cs typeface="Arial Narrow" panose="020B0604020202020204" pitchFamily="34" charset="0"/>
            </a:rPr>
            <a:t>  be an average from at least 30 days (use a % of old Pre COVID numbers)</a:t>
          </a:r>
          <a:endParaRPr lang="en-US" sz="1100"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3</xdr:col>
      <xdr:colOff>555623</xdr:colOff>
      <xdr:row>52</xdr:row>
      <xdr:rowOff>56444</xdr:rowOff>
    </xdr:from>
    <xdr:to>
      <xdr:col>4</xdr:col>
      <xdr:colOff>889000</xdr:colOff>
      <xdr:row>55</xdr:row>
      <xdr:rowOff>164922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FA1B73A-2E14-4589-8A5C-704BED01C35D}"/>
            </a:ext>
          </a:extLst>
        </xdr:cNvPr>
        <xdr:cNvSpPr txBox="1"/>
      </xdr:nvSpPr>
      <xdr:spPr>
        <a:xfrm>
          <a:off x="6369401" y="10329333"/>
          <a:ext cx="1800932" cy="70114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>
              <a:latin typeface="Arial Narrow" panose="020B0604020202020204" pitchFamily="34" charset="0"/>
              <a:cs typeface="Arial Narrow" panose="020B0604020202020204" pitchFamily="34" charset="0"/>
            </a:rPr>
            <a:t>Enter non-controllable expenses (overhead) as a monthly estimated</a:t>
          </a:r>
          <a:r>
            <a:rPr lang="en-US" sz="1100" baseline="0">
              <a:latin typeface="Arial Narrow" panose="020B0604020202020204" pitchFamily="34" charset="0"/>
              <a:cs typeface="Arial Narrow" panose="020B0604020202020204" pitchFamily="34" charset="0"/>
            </a:rPr>
            <a:t> expense</a:t>
          </a:r>
          <a:endParaRPr lang="en-US" sz="1100"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3</xdr:col>
      <xdr:colOff>683536</xdr:colOff>
      <xdr:row>65</xdr:row>
      <xdr:rowOff>-1</xdr:rowOff>
    </xdr:from>
    <xdr:to>
      <xdr:col>4</xdr:col>
      <xdr:colOff>719667</xdr:colOff>
      <xdr:row>67</xdr:row>
      <xdr:rowOff>197554</xdr:rowOff>
    </xdr:to>
    <xdr:sp macro="" textlink="">
      <xdr:nvSpPr>
        <xdr:cNvPr id="8" name="Line Callout 2 5">
          <a:extLst>
            <a:ext uri="{FF2B5EF4-FFF2-40B4-BE49-F238E27FC236}">
              <a16:creationId xmlns:a16="http://schemas.microsoft.com/office/drawing/2014/main" id="{6ACD4D6D-803E-4F18-AD29-C34F83496CAA}"/>
            </a:ext>
          </a:extLst>
        </xdr:cNvPr>
        <xdr:cNvSpPr/>
      </xdr:nvSpPr>
      <xdr:spPr>
        <a:xfrm>
          <a:off x="6497314" y="12897555"/>
          <a:ext cx="1503686" cy="634999"/>
        </a:xfrm>
        <a:prstGeom prst="borderCallout2">
          <a:avLst>
            <a:gd name="adj1" fmla="val 45579"/>
            <a:gd name="adj2" fmla="val -3533"/>
            <a:gd name="adj3" fmla="val 54517"/>
            <a:gd name="adj4" fmla="val -38704"/>
            <a:gd name="adj5" fmla="val 55830"/>
            <a:gd name="adj6" fmla="val -42998"/>
          </a:avLst>
        </a:prstGeom>
        <a:solidFill>
          <a:srgbClr val="92D050"/>
        </a:solidFill>
        <a:ln w="127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ysClr val="windowText" lastClr="000000"/>
              </a:solidFill>
              <a:latin typeface="Arial Narrow" panose="020B0604020202020204" pitchFamily="34" charset="0"/>
              <a:cs typeface="Arial Narrow" panose="020B0604020202020204" pitchFamily="34" charset="0"/>
            </a:rPr>
            <a:t>Daily sales</a:t>
          </a:r>
          <a:r>
            <a:rPr lang="en-US" sz="1100" baseline="0">
              <a:solidFill>
                <a:sysClr val="windowText" lastClr="000000"/>
              </a:solidFill>
              <a:latin typeface="Arial Narrow" panose="020B0604020202020204" pitchFamily="34" charset="0"/>
              <a:cs typeface="Arial Narrow" panose="020B0604020202020204" pitchFamily="34" charset="0"/>
            </a:rPr>
            <a:t> required to cover all estimated expenses with zero profit.</a:t>
          </a:r>
          <a:endParaRPr lang="en-US" sz="1100">
            <a:solidFill>
              <a:sysClr val="windowText" lastClr="000000"/>
            </a:solidFill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50</xdr:row>
      <xdr:rowOff>56445</xdr:rowOff>
    </xdr:from>
    <xdr:to>
      <xdr:col>3</xdr:col>
      <xdr:colOff>465667</xdr:colOff>
      <xdr:row>57</xdr:row>
      <xdr:rowOff>78317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584640B7-F7A2-4AC4-AC1B-16F97BE9B836}"/>
            </a:ext>
          </a:extLst>
        </xdr:cNvPr>
        <xdr:cNvSpPr/>
      </xdr:nvSpPr>
      <xdr:spPr>
        <a:xfrm>
          <a:off x="5813778" y="9736667"/>
          <a:ext cx="465667" cy="140476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3528</xdr:colOff>
      <xdr:row>68</xdr:row>
      <xdr:rowOff>128052</xdr:rowOff>
    </xdr:from>
    <xdr:to>
      <xdr:col>4</xdr:col>
      <xdr:colOff>588081</xdr:colOff>
      <xdr:row>71</xdr:row>
      <xdr:rowOff>180970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AE2B326-1302-4B31-9B41-6A25F19F9047}"/>
            </a:ext>
          </a:extLst>
        </xdr:cNvPr>
        <xdr:cNvSpPr txBox="1"/>
      </xdr:nvSpPr>
      <xdr:spPr>
        <a:xfrm>
          <a:off x="610306" y="14168608"/>
          <a:ext cx="6341886" cy="6667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i="0" u="none" strike="noStrike">
              <a:solidFill>
                <a:srgbClr val="000000"/>
              </a:solidFill>
              <a:effectLst/>
              <a:latin typeface="Arial Narrow" panose="020B0604020202020204" pitchFamily="34" charset="0"/>
              <a:cs typeface="Arial Narrow" panose="020B0604020202020204" pitchFamily="34" charset="0"/>
            </a:rPr>
            <a:t>Fill in all Grey Boxes,</a:t>
          </a:r>
          <a:r>
            <a:rPr lang="en-US" sz="1200" b="1">
              <a:latin typeface="Arial Narrow" panose="020B0604020202020204" pitchFamily="34" charset="0"/>
              <a:cs typeface="Arial Narrow" panose="020B0604020202020204" pitchFamily="34" charset="0"/>
            </a:rPr>
            <a:t> </a:t>
          </a:r>
        </a:p>
        <a:p>
          <a:pPr algn="ctr"/>
          <a:r>
            <a:rPr lang="en-US" sz="1200" b="0">
              <a:latin typeface="Arial Narrow" panose="020B0604020202020204" pitchFamily="34" charset="0"/>
              <a:cs typeface="Arial Narrow" panose="020B0604020202020204" pitchFamily="34" charset="0"/>
            </a:rPr>
            <a:t>Changes to Sales,</a:t>
          </a:r>
          <a:r>
            <a:rPr lang="en-US" sz="1200" b="0" baseline="0">
              <a:latin typeface="Arial Narrow" panose="020B0604020202020204" pitchFamily="34" charset="0"/>
              <a:cs typeface="Arial Narrow" panose="020B0604020202020204" pitchFamily="34" charset="0"/>
            </a:rPr>
            <a:t> Labor and Cost assumptions will adjust Profit / Loss </a:t>
          </a:r>
          <a:r>
            <a:rPr lang="en-US" sz="1200" b="0" baseline="0">
              <a:latin typeface="Arial Narrow" panose="020B0606020202030204" pitchFamily="34" charset="0"/>
              <a:cs typeface="Arial Narrow" panose="020B0604020202020204" pitchFamily="34" charset="0"/>
            </a:rPr>
            <a:t>number.  Reducing Labor and Increasing To Go/Takeout will offset reductions in seating.   </a:t>
          </a:r>
          <a:r>
            <a:rPr lang="en-US" sz="12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Please remember bad number in, bad number out.</a:t>
          </a:r>
          <a:endParaRPr lang="en-US" sz="1200" b="0">
            <a:latin typeface="Arial Narrow" panose="020B060602020203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626534</xdr:colOff>
      <xdr:row>67</xdr:row>
      <xdr:rowOff>34825</xdr:rowOff>
    </xdr:from>
    <xdr:to>
      <xdr:col>6</xdr:col>
      <xdr:colOff>853722</xdr:colOff>
      <xdr:row>73</xdr:row>
      <xdr:rowOff>3176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547F39A-050D-463F-A5AE-CD22DE6A0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7702"/>
        <a:stretch/>
      </xdr:blipFill>
      <xdr:spPr>
        <a:xfrm>
          <a:off x="8168923" y="14583381"/>
          <a:ext cx="1285521" cy="1132517"/>
        </a:xfrm>
        <a:prstGeom prst="rect">
          <a:avLst/>
        </a:prstGeom>
      </xdr:spPr>
    </xdr:pic>
    <xdr:clientData/>
  </xdr:twoCellAnchor>
  <xdr:twoCellAnchor>
    <xdr:from>
      <xdr:col>1</xdr:col>
      <xdr:colOff>42332</xdr:colOff>
      <xdr:row>2</xdr:row>
      <xdr:rowOff>112890</xdr:rowOff>
    </xdr:from>
    <xdr:to>
      <xdr:col>3</xdr:col>
      <xdr:colOff>34474</xdr:colOff>
      <xdr:row>4</xdr:row>
      <xdr:rowOff>50648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12805E2-6C08-3A47-9762-8B655BA6AF6E}"/>
            </a:ext>
          </a:extLst>
        </xdr:cNvPr>
        <xdr:cNvSpPr txBox="1"/>
      </xdr:nvSpPr>
      <xdr:spPr>
        <a:xfrm>
          <a:off x="747888" y="508001"/>
          <a:ext cx="5100364" cy="332869"/>
        </a:xfrm>
        <a:prstGeom prst="rect">
          <a:avLst/>
        </a:prstGeom>
        <a:solidFill>
          <a:srgbClr val="008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 u="none" strike="noStrike">
              <a:solidFill>
                <a:schemeClr val="bg1"/>
              </a:solidFill>
              <a:effectLst/>
              <a:latin typeface="Arial Narrow" panose="020B0604020202020204" pitchFamily="34" charset="0"/>
              <a:cs typeface="Arial Narrow" panose="020B0604020202020204" pitchFamily="34" charset="0"/>
            </a:rPr>
            <a:t>Sales &amp; Labor</a:t>
          </a:r>
        </a:p>
        <a:p>
          <a:pPr algn="ctr"/>
          <a:endParaRPr lang="en-US" sz="2000" b="1">
            <a:solidFill>
              <a:schemeClr val="bg1"/>
            </a:solidFill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1</xdr:col>
      <xdr:colOff>28222</xdr:colOff>
      <xdr:row>37</xdr:row>
      <xdr:rowOff>70556</xdr:rowOff>
    </xdr:from>
    <xdr:to>
      <xdr:col>3</xdr:col>
      <xdr:colOff>20364</xdr:colOff>
      <xdr:row>39</xdr:row>
      <xdr:rowOff>84514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34E8663-72CF-6341-90CA-5A399119AC70}"/>
            </a:ext>
          </a:extLst>
        </xdr:cNvPr>
        <xdr:cNvSpPr txBox="1"/>
      </xdr:nvSpPr>
      <xdr:spPr>
        <a:xfrm>
          <a:off x="733778" y="7577667"/>
          <a:ext cx="5100364" cy="409069"/>
        </a:xfrm>
        <a:prstGeom prst="rect">
          <a:avLst/>
        </a:prstGeom>
        <a:solidFill>
          <a:srgbClr val="008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 u="none" strike="noStrike">
              <a:solidFill>
                <a:schemeClr val="bg1"/>
              </a:solidFill>
              <a:effectLst/>
              <a:latin typeface="Arial Narrow" panose="020B0604020202020204" pitchFamily="34" charset="0"/>
              <a:cs typeface="Arial Narrow" panose="020B0604020202020204" pitchFamily="34" charset="0"/>
            </a:rPr>
            <a:t>Expense Analysis</a:t>
          </a:r>
        </a:p>
        <a:p>
          <a:pPr algn="ctr"/>
          <a:endParaRPr lang="en-US" sz="2000" b="1">
            <a:solidFill>
              <a:schemeClr val="bg1"/>
            </a:solidFill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0</xdr:col>
      <xdr:colOff>677334</xdr:colOff>
      <xdr:row>59</xdr:row>
      <xdr:rowOff>141112</xdr:rowOff>
    </xdr:from>
    <xdr:to>
      <xdr:col>2</xdr:col>
      <xdr:colOff>1531410</xdr:colOff>
      <xdr:row>61</xdr:row>
      <xdr:rowOff>96838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DF2461D-0FA3-3B45-AED3-39D751E3196F}"/>
            </a:ext>
          </a:extLst>
        </xdr:cNvPr>
        <xdr:cNvSpPr txBox="1"/>
      </xdr:nvSpPr>
      <xdr:spPr>
        <a:xfrm>
          <a:off x="677334" y="11994445"/>
          <a:ext cx="5101520" cy="350837"/>
        </a:xfrm>
        <a:prstGeom prst="rect">
          <a:avLst/>
        </a:prstGeom>
        <a:solidFill>
          <a:srgbClr val="008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 u="none" strike="noStrike">
              <a:solidFill>
                <a:schemeClr val="bg1"/>
              </a:solidFill>
              <a:effectLst/>
              <a:latin typeface="Arial Narrow" panose="020B0604020202020204" pitchFamily="34" charset="0"/>
              <a:cs typeface="Arial Narrow" panose="020B0604020202020204" pitchFamily="34" charset="0"/>
            </a:rPr>
            <a:t>Break Even Analysis</a:t>
          </a:r>
          <a:endParaRPr lang="en-US" sz="2000" b="1">
            <a:solidFill>
              <a:schemeClr val="bg1"/>
            </a:solidFill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4</xdr:col>
      <xdr:colOff>1326446</xdr:colOff>
      <xdr:row>55</xdr:row>
      <xdr:rowOff>56444</xdr:rowOff>
    </xdr:from>
    <xdr:to>
      <xdr:col>6</xdr:col>
      <xdr:colOff>1362075</xdr:colOff>
      <xdr:row>57</xdr:row>
      <xdr:rowOff>56445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574571E-AA2A-9643-AE1D-1742E20B87DC}"/>
            </a:ext>
          </a:extLst>
        </xdr:cNvPr>
        <xdr:cNvSpPr txBox="1"/>
      </xdr:nvSpPr>
      <xdr:spPr>
        <a:xfrm>
          <a:off x="8607779" y="11119555"/>
          <a:ext cx="2589740" cy="395112"/>
        </a:xfrm>
        <a:prstGeom prst="rect">
          <a:avLst/>
        </a:prstGeom>
        <a:solidFill>
          <a:srgbClr val="008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 u="none" strike="noStrike">
              <a:solidFill>
                <a:schemeClr val="bg1"/>
              </a:solidFill>
              <a:effectLst/>
              <a:latin typeface="Arial Narrow" panose="020B0604020202020204" pitchFamily="34" charset="0"/>
              <a:cs typeface="Arial Narrow" panose="020B0604020202020204" pitchFamily="34" charset="0"/>
            </a:rPr>
            <a:t>Yearly P&amp;L</a:t>
          </a:r>
          <a:endParaRPr lang="en-US" sz="2000" b="1">
            <a:solidFill>
              <a:schemeClr val="bg1"/>
            </a:solidFill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  <xdr:twoCellAnchor>
    <xdr:from>
      <xdr:col>0</xdr:col>
      <xdr:colOff>559863</xdr:colOff>
      <xdr:row>71</xdr:row>
      <xdr:rowOff>191900</xdr:rowOff>
    </xdr:from>
    <xdr:to>
      <xdr:col>2</xdr:col>
      <xdr:colOff>463201</xdr:colOff>
      <xdr:row>73</xdr:row>
      <xdr:rowOff>78307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D25D8A0-C8E2-47F9-8EDC-097F003A100C}"/>
            </a:ext>
          </a:extLst>
        </xdr:cNvPr>
        <xdr:cNvSpPr txBox="1"/>
      </xdr:nvSpPr>
      <xdr:spPr>
        <a:xfrm>
          <a:off x="559863" y="14846289"/>
          <a:ext cx="3607505" cy="295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0" i="1">
              <a:latin typeface="Arial Narrow" panose="020B0606020202030204" pitchFamily="34" charset="0"/>
              <a:cs typeface="Arial Narrow" panose="020B0604020202020204" pitchFamily="34" charset="0"/>
            </a:rPr>
            <a:t>Breakeven</a:t>
          </a:r>
          <a:r>
            <a:rPr lang="en-US" sz="1100" b="0" i="1" baseline="0">
              <a:latin typeface="Arial Narrow" panose="020B0606020202030204" pitchFamily="34" charset="0"/>
              <a:cs typeface="Arial Narrow" panose="020B0604020202020204" pitchFamily="34" charset="0"/>
            </a:rPr>
            <a:t> model d</a:t>
          </a:r>
          <a:r>
            <a:rPr lang="en-US" sz="1100" b="0" i="1">
              <a:latin typeface="Arial Narrow" panose="020B0606020202030204" pitchFamily="34" charset="0"/>
              <a:cs typeface="Arial Narrow" panose="020B0604020202020204" pitchFamily="34" charset="0"/>
            </a:rPr>
            <a:t>eveloped by Shamrock Foods Company 2020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6</xdr:row>
      <xdr:rowOff>171450</xdr:rowOff>
    </xdr:from>
    <xdr:to>
      <xdr:col>5</xdr:col>
      <xdr:colOff>438150</xdr:colOff>
      <xdr:row>11</xdr:row>
      <xdr:rowOff>190500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0" y="1085850"/>
          <a:ext cx="276225" cy="1019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47625</xdr:colOff>
      <xdr:row>7</xdr:row>
      <xdr:rowOff>104775</xdr:rowOff>
    </xdr:from>
    <xdr:to>
      <xdr:col>9</xdr:col>
      <xdr:colOff>762000</xdr:colOff>
      <xdr:row>11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38800" y="1219200"/>
          <a:ext cx="2543175" cy="857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 controllable costs as a percentage of sales - percentages should</a:t>
          </a:r>
          <a:r>
            <a:rPr lang="en-US" sz="1100" baseline="0"/>
            <a:t> an average from at least 30 days (use a % of old Pre COVID numbers)</a:t>
          </a:r>
          <a:endParaRPr lang="en-US" sz="1100"/>
        </a:p>
      </xdr:txBody>
    </xdr:sp>
    <xdr:clientData/>
  </xdr:twoCellAnchor>
  <xdr:twoCellAnchor>
    <xdr:from>
      <xdr:col>5</xdr:col>
      <xdr:colOff>152400</xdr:colOff>
      <xdr:row>13</xdr:row>
      <xdr:rowOff>180975</xdr:rowOff>
    </xdr:from>
    <xdr:to>
      <xdr:col>5</xdr:col>
      <xdr:colOff>428625</xdr:colOff>
      <xdr:row>20</xdr:row>
      <xdr:rowOff>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3975" y="2495550"/>
          <a:ext cx="276225" cy="1219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47624</xdr:colOff>
      <xdr:row>14</xdr:row>
      <xdr:rowOff>180975</xdr:rowOff>
    </xdr:from>
    <xdr:to>
      <xdr:col>9</xdr:col>
      <xdr:colOff>800099</xdr:colOff>
      <xdr:row>19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38799" y="2695575"/>
          <a:ext cx="2581275" cy="8858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 non-controllable expenses (overhead) as a monthly estimated</a:t>
          </a:r>
          <a:r>
            <a:rPr lang="en-US" sz="1100" baseline="0"/>
            <a:t> expense</a:t>
          </a:r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9525</xdr:rowOff>
    </xdr:from>
    <xdr:to>
      <xdr:col>8</xdr:col>
      <xdr:colOff>552450</xdr:colOff>
      <xdr:row>29</xdr:row>
      <xdr:rowOff>38100</xdr:rowOff>
    </xdr:to>
    <xdr:sp macro="" textlink="">
      <xdr:nvSpPr>
        <xdr:cNvPr id="6" name="Line Callout 2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81575" y="4924425"/>
          <a:ext cx="2381250" cy="781050"/>
        </a:xfrm>
        <a:prstGeom prst="borderCallout2">
          <a:avLst>
            <a:gd name="adj1" fmla="val 45579"/>
            <a:gd name="adj2" fmla="val -3533"/>
            <a:gd name="adj3" fmla="val 54116"/>
            <a:gd name="adj4" fmla="val -33067"/>
            <a:gd name="adj5" fmla="val 82012"/>
            <a:gd name="adj6" fmla="val -618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Weekly sales</a:t>
          </a:r>
          <a:r>
            <a:rPr lang="en-US" sz="1100" baseline="0"/>
            <a:t> required to cover all estimated expenses with zero profit.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l.dropbox.com/Documents%20and%20Settings/theresa/Local%20Settings/Temporary%20Internet%20Files/OLK735/Breakeven%20analysi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l.dropbox.com/Documents%20and%20Settings/ben.BTKCPA/Local%20Settings/Temp/DMSTemp/Edit/D113/KCA%20CPA%20ADDI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even Analysis Data"/>
      <sheetName val="Breakeven Analysis Chart"/>
      <sheetName val="Variables"/>
    </sheetNames>
    <sheetDataSet>
      <sheetData sheetId="0"/>
      <sheetData sheetId="1" refreshError="1"/>
      <sheetData sheetId="2">
        <row r="1">
          <cell r="B1" t="b">
            <v>0</v>
          </cell>
        </row>
        <row r="2">
          <cell r="B2" t="b">
            <v>0</v>
          </cell>
        </row>
        <row r="3">
          <cell r="B3" t="str">
            <v>OfficeReady 3.0</v>
          </cell>
        </row>
        <row r="4">
          <cell r="B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BALANCE SHEET"/>
      <sheetName val="INC.STMT FORECAST MONTHLY"/>
      <sheetName val="INC.STMT FORECAST YEARLY"/>
      <sheetName val="Twelve-month cash flow"/>
      <sheetName val="4 year cash flow"/>
      <sheetName val="Startup Expenses"/>
      <sheetName val="Breakeven Analysis"/>
      <sheetName val=" BREAKEVEN ANALYSIS WORKSHEET"/>
      <sheetName val="PAYROLL COGS R&amp;M"/>
      <sheetName val="MONTHLY INC &amp; DIRECT COST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82DA-2A6B-487C-85DF-503D1B81001F}">
  <sheetPr>
    <pageSetUpPr fitToPage="1"/>
  </sheetPr>
  <dimension ref="A1:M73"/>
  <sheetViews>
    <sheetView tabSelected="1" topLeftCell="A2" zoomScale="90" zoomScaleNormal="90" workbookViewId="0">
      <selection activeCell="B29" sqref="B29"/>
    </sheetView>
  </sheetViews>
  <sheetFormatPr baseColWidth="10" defaultColWidth="9.1640625" defaultRowHeight="16" x14ac:dyDescent="0.2"/>
  <cols>
    <col min="1" max="1" width="9.1640625" style="33"/>
    <col min="2" max="2" width="46.5" style="33" customWidth="1"/>
    <col min="3" max="3" width="20.5" style="33" customWidth="1"/>
    <col min="4" max="4" width="19.5" style="33" customWidth="1"/>
    <col min="5" max="5" width="17.5" style="33" customWidth="1"/>
    <col min="6" max="6" width="15.83203125" style="33" customWidth="1"/>
    <col min="7" max="7" width="18.1640625" style="33" customWidth="1"/>
    <col min="8" max="8" width="9.1640625" style="33" hidden="1" customWidth="1"/>
    <col min="9" max="9" width="5.1640625" style="33" customWidth="1"/>
    <col min="10" max="16384" width="9.1640625" style="33"/>
  </cols>
  <sheetData>
    <row r="1" spans="1:13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13" x14ac:dyDescent="0.2">
      <c r="A2" s="42"/>
      <c r="B2" s="42"/>
      <c r="C2" s="42"/>
      <c r="D2" s="42"/>
      <c r="E2" s="42"/>
      <c r="F2" s="42"/>
      <c r="G2" s="42"/>
      <c r="H2" s="42"/>
      <c r="I2" s="42"/>
      <c r="K2" s="34"/>
      <c r="L2" s="34"/>
      <c r="M2" s="34"/>
    </row>
    <row r="3" spans="1:13" x14ac:dyDescent="0.2">
      <c r="A3" s="42"/>
      <c r="B3" s="42"/>
      <c r="C3" s="42"/>
      <c r="D3" s="42"/>
      <c r="E3" s="42"/>
      <c r="F3" s="42"/>
      <c r="G3" s="42"/>
      <c r="H3" s="42"/>
      <c r="I3" s="42"/>
      <c r="K3" s="34"/>
      <c r="L3" s="34"/>
      <c r="M3" s="34"/>
    </row>
    <row r="4" spans="1:13" x14ac:dyDescent="0.2">
      <c r="A4" s="42"/>
      <c r="B4" s="42"/>
      <c r="C4" s="42"/>
      <c r="D4" s="42"/>
      <c r="E4" s="42"/>
      <c r="F4" s="42"/>
      <c r="G4" s="42"/>
      <c r="H4" s="42"/>
      <c r="I4" s="42"/>
    </row>
    <row r="5" spans="1:13" x14ac:dyDescent="0.2">
      <c r="A5" s="42"/>
      <c r="B5" s="42"/>
      <c r="C5" s="42"/>
      <c r="D5" s="42"/>
      <c r="E5" s="42"/>
      <c r="F5" s="42"/>
      <c r="G5" s="63"/>
      <c r="H5" s="42"/>
      <c r="I5" s="42"/>
    </row>
    <row r="6" spans="1:13" x14ac:dyDescent="0.2">
      <c r="A6" s="42"/>
      <c r="B6" s="108" t="s">
        <v>21</v>
      </c>
      <c r="C6" s="109">
        <v>80</v>
      </c>
      <c r="D6" s="42"/>
      <c r="E6" s="42"/>
      <c r="F6" s="42"/>
      <c r="G6" s="42"/>
      <c r="H6" s="42"/>
      <c r="I6" s="42"/>
    </row>
    <row r="7" spans="1:13" x14ac:dyDescent="0.2">
      <c r="A7" s="42"/>
      <c r="B7" s="110" t="s">
        <v>22</v>
      </c>
      <c r="C7" s="111">
        <v>18</v>
      </c>
      <c r="D7" s="42"/>
      <c r="E7" s="42"/>
      <c r="F7" s="42"/>
      <c r="G7" s="42"/>
      <c r="H7" s="42"/>
      <c r="I7" s="42"/>
    </row>
    <row r="8" spans="1:13" x14ac:dyDescent="0.2">
      <c r="A8" s="42"/>
      <c r="B8" s="110" t="s">
        <v>23</v>
      </c>
      <c r="C8" s="112">
        <v>0.68</v>
      </c>
      <c r="D8" s="42"/>
      <c r="E8" s="42"/>
      <c r="F8" s="42"/>
      <c r="G8" s="42"/>
      <c r="H8" s="42"/>
      <c r="I8" s="42"/>
    </row>
    <row r="9" spans="1:13" x14ac:dyDescent="0.2">
      <c r="A9" s="42"/>
      <c r="B9" s="110" t="s">
        <v>24</v>
      </c>
      <c r="C9" s="112">
        <v>0.3</v>
      </c>
      <c r="D9" s="42"/>
      <c r="E9" s="42"/>
      <c r="F9" s="42"/>
      <c r="G9" s="42"/>
      <c r="H9" s="42"/>
      <c r="I9" s="42"/>
    </row>
    <row r="10" spans="1:13" x14ac:dyDescent="0.2">
      <c r="A10" s="42"/>
      <c r="B10" s="110" t="s">
        <v>25</v>
      </c>
      <c r="C10" s="113">
        <v>7</v>
      </c>
      <c r="D10" s="42"/>
      <c r="E10" s="42"/>
      <c r="F10" s="42"/>
      <c r="G10" s="42"/>
      <c r="H10" s="42"/>
      <c r="I10" s="42"/>
    </row>
    <row r="11" spans="1:13" x14ac:dyDescent="0.2">
      <c r="A11" s="42"/>
      <c r="B11" s="110" t="s">
        <v>26</v>
      </c>
      <c r="C11" s="113">
        <v>52</v>
      </c>
      <c r="D11" s="42"/>
      <c r="E11" s="42"/>
      <c r="F11" s="42"/>
      <c r="G11" s="42"/>
      <c r="H11" s="42"/>
      <c r="I11" s="42"/>
    </row>
    <row r="12" spans="1:13" x14ac:dyDescent="0.2">
      <c r="A12" s="42"/>
      <c r="B12" s="110" t="s">
        <v>27</v>
      </c>
      <c r="C12" s="114">
        <v>0</v>
      </c>
      <c r="D12" s="42"/>
      <c r="E12" s="42"/>
      <c r="F12" s="42"/>
      <c r="G12" s="42"/>
      <c r="H12" s="42">
        <f>C12*(seats*newcap)</f>
        <v>0</v>
      </c>
      <c r="I12" s="42"/>
    </row>
    <row r="13" spans="1:13" x14ac:dyDescent="0.2">
      <c r="A13" s="42"/>
      <c r="B13" s="110" t="s">
        <v>28</v>
      </c>
      <c r="C13" s="114">
        <v>1</v>
      </c>
      <c r="D13" s="42"/>
      <c r="E13" s="42"/>
      <c r="F13" s="42"/>
      <c r="G13" s="42"/>
      <c r="H13" s="42">
        <f>C13*(seats*newcap)</f>
        <v>54.400000000000006</v>
      </c>
      <c r="I13" s="42"/>
    </row>
    <row r="14" spans="1:13" x14ac:dyDescent="0.2">
      <c r="A14" s="42"/>
      <c r="B14" s="110" t="s">
        <v>29</v>
      </c>
      <c r="C14" s="114">
        <v>2</v>
      </c>
      <c r="D14" s="42"/>
      <c r="E14" s="42"/>
      <c r="F14" s="42"/>
      <c r="G14" s="42"/>
      <c r="H14" s="42">
        <f>C14*(seats*newcap)</f>
        <v>108.80000000000001</v>
      </c>
      <c r="I14" s="42"/>
      <c r="M14" s="35"/>
    </row>
    <row r="15" spans="1:13" x14ac:dyDescent="0.2">
      <c r="A15" s="42"/>
      <c r="B15" s="115" t="s">
        <v>30</v>
      </c>
      <c r="C15" s="116">
        <v>1000</v>
      </c>
      <c r="D15" s="42"/>
      <c r="E15" s="42"/>
      <c r="F15" s="42"/>
      <c r="G15" s="42"/>
      <c r="H15" s="42">
        <f>SUM(H12:H14)</f>
        <v>163.20000000000002</v>
      </c>
      <c r="I15" s="42"/>
      <c r="M15" s="35"/>
    </row>
    <row r="16" spans="1:13" x14ac:dyDescent="0.2">
      <c r="A16" s="42"/>
      <c r="B16" s="44" t="s">
        <v>31</v>
      </c>
      <c r="C16" s="94">
        <f>H15*C7</f>
        <v>2937.6000000000004</v>
      </c>
      <c r="D16" s="42"/>
      <c r="E16" s="42"/>
      <c r="F16" s="42"/>
      <c r="G16" s="42"/>
      <c r="H16" s="42"/>
      <c r="I16" s="42"/>
      <c r="M16" s="35"/>
    </row>
    <row r="17" spans="1:13" x14ac:dyDescent="0.2">
      <c r="A17" s="42"/>
      <c r="B17" s="90" t="s">
        <v>32</v>
      </c>
      <c r="C17" s="95">
        <f>+C16+C15</f>
        <v>3937.6000000000004</v>
      </c>
      <c r="D17" s="42"/>
      <c r="E17" s="42"/>
      <c r="F17" s="42"/>
      <c r="G17" s="42"/>
      <c r="H17" s="42"/>
      <c r="I17" s="42"/>
    </row>
    <row r="18" spans="1:13" x14ac:dyDescent="0.2">
      <c r="A18" s="42"/>
      <c r="B18" s="42"/>
      <c r="C18" s="42"/>
      <c r="D18" s="42"/>
      <c r="E18" s="42"/>
      <c r="F18" s="42"/>
      <c r="G18" s="42"/>
      <c r="H18" s="42"/>
      <c r="I18" s="42"/>
    </row>
    <row r="19" spans="1:13" x14ac:dyDescent="0.2">
      <c r="A19" s="42"/>
      <c r="B19" s="69" t="s">
        <v>69</v>
      </c>
      <c r="C19" s="70" t="s">
        <v>70</v>
      </c>
      <c r="D19" s="70" t="s">
        <v>33</v>
      </c>
      <c r="E19" s="70" t="s">
        <v>34</v>
      </c>
      <c r="F19" s="70" t="s">
        <v>35</v>
      </c>
      <c r="G19" s="71" t="s">
        <v>36</v>
      </c>
      <c r="H19" s="42"/>
      <c r="I19" s="42"/>
    </row>
    <row r="20" spans="1:13" x14ac:dyDescent="0.2">
      <c r="A20" s="42"/>
      <c r="B20" s="136" t="s">
        <v>37</v>
      </c>
      <c r="C20" s="96">
        <v>2</v>
      </c>
      <c r="D20" s="97">
        <v>20</v>
      </c>
      <c r="E20" s="98">
        <v>8</v>
      </c>
      <c r="F20" s="98">
        <v>6</v>
      </c>
      <c r="G20" s="99">
        <f>((E20+F20)*D20)*C20</f>
        <v>560</v>
      </c>
      <c r="H20" s="42"/>
      <c r="I20" s="42"/>
      <c r="M20" s="35"/>
    </row>
    <row r="21" spans="1:13" x14ac:dyDescent="0.2">
      <c r="A21" s="42"/>
      <c r="B21" s="137" t="s">
        <v>38</v>
      </c>
      <c r="C21" s="100">
        <v>3</v>
      </c>
      <c r="D21" s="101">
        <v>9</v>
      </c>
      <c r="E21" s="102">
        <v>6</v>
      </c>
      <c r="F21" s="102">
        <v>6</v>
      </c>
      <c r="G21" s="103">
        <f t="shared" ref="G21:G25" si="0">((E21+F21)*D21)*C21</f>
        <v>324</v>
      </c>
      <c r="H21" s="42"/>
      <c r="I21" s="42"/>
      <c r="M21" s="35"/>
    </row>
    <row r="22" spans="1:13" x14ac:dyDescent="0.2">
      <c r="A22" s="42"/>
      <c r="B22" s="137" t="s">
        <v>39</v>
      </c>
      <c r="C22" s="100">
        <v>0</v>
      </c>
      <c r="D22" s="101">
        <v>12</v>
      </c>
      <c r="E22" s="102">
        <v>0</v>
      </c>
      <c r="F22" s="102">
        <v>6</v>
      </c>
      <c r="G22" s="103">
        <f t="shared" si="0"/>
        <v>0</v>
      </c>
      <c r="H22" s="42"/>
      <c r="I22" s="42"/>
      <c r="M22" s="35"/>
    </row>
    <row r="23" spans="1:13" x14ac:dyDescent="0.2">
      <c r="A23" s="42"/>
      <c r="B23" s="137" t="s">
        <v>40</v>
      </c>
      <c r="C23" s="100">
        <v>1</v>
      </c>
      <c r="D23" s="101">
        <v>9</v>
      </c>
      <c r="E23" s="102">
        <v>4</v>
      </c>
      <c r="F23" s="102">
        <v>4</v>
      </c>
      <c r="G23" s="103">
        <f t="shared" si="0"/>
        <v>72</v>
      </c>
      <c r="H23" s="42"/>
      <c r="I23" s="42"/>
      <c r="M23" s="35"/>
    </row>
    <row r="24" spans="1:13" x14ac:dyDescent="0.2">
      <c r="A24" s="42"/>
      <c r="B24" s="137" t="s">
        <v>41</v>
      </c>
      <c r="C24" s="100">
        <v>1</v>
      </c>
      <c r="D24" s="101">
        <v>11.5</v>
      </c>
      <c r="E24" s="102">
        <v>4</v>
      </c>
      <c r="F24" s="102">
        <v>4</v>
      </c>
      <c r="G24" s="103">
        <f t="shared" si="0"/>
        <v>92</v>
      </c>
      <c r="H24" s="42"/>
      <c r="I24" s="42"/>
      <c r="M24" s="35"/>
    </row>
    <row r="25" spans="1:13" x14ac:dyDescent="0.2">
      <c r="A25" s="42"/>
      <c r="B25" s="138" t="s">
        <v>42</v>
      </c>
      <c r="C25" s="104">
        <v>0</v>
      </c>
      <c r="D25" s="105">
        <v>11.5</v>
      </c>
      <c r="E25" s="106">
        <v>0</v>
      </c>
      <c r="F25" s="106">
        <v>4</v>
      </c>
      <c r="G25" s="107">
        <f t="shared" si="0"/>
        <v>0</v>
      </c>
      <c r="H25" s="42"/>
      <c r="I25" s="42"/>
      <c r="M25" s="35"/>
    </row>
    <row r="26" spans="1:13" x14ac:dyDescent="0.2">
      <c r="A26" s="42"/>
      <c r="B26" s="74" t="s">
        <v>43</v>
      </c>
      <c r="C26" s="75">
        <f>SUM(C20:C25)</f>
        <v>7</v>
      </c>
      <c r="D26" s="76"/>
      <c r="E26" s="40">
        <f>SUM(E20:E25)</f>
        <v>22</v>
      </c>
      <c r="F26" s="40">
        <f>SUM(F20:F25)</f>
        <v>30</v>
      </c>
      <c r="G26" s="79">
        <f>SUM(G20:G25)</f>
        <v>1048</v>
      </c>
      <c r="H26" s="42"/>
      <c r="I26" s="42"/>
      <c r="M26" s="35"/>
    </row>
    <row r="27" spans="1:13" x14ac:dyDescent="0.2">
      <c r="A27" s="42"/>
      <c r="B27" s="45"/>
      <c r="C27" s="46"/>
      <c r="D27" s="72"/>
      <c r="E27" s="47"/>
      <c r="F27" s="47"/>
      <c r="G27" s="78"/>
      <c r="H27" s="42"/>
      <c r="I27" s="42"/>
      <c r="M27" s="35"/>
    </row>
    <row r="28" spans="1:13" x14ac:dyDescent="0.2">
      <c r="A28" s="42"/>
      <c r="B28" s="69" t="s">
        <v>73</v>
      </c>
      <c r="C28" s="70" t="s">
        <v>70</v>
      </c>
      <c r="D28" s="73" t="s">
        <v>33</v>
      </c>
      <c r="E28" s="70" t="s">
        <v>34</v>
      </c>
      <c r="F28" s="70" t="s">
        <v>35</v>
      </c>
      <c r="G28" s="71" t="s">
        <v>36</v>
      </c>
      <c r="H28" s="42"/>
      <c r="I28" s="42"/>
      <c r="M28" s="35"/>
    </row>
    <row r="29" spans="1:13" x14ac:dyDescent="0.2">
      <c r="A29" s="42"/>
      <c r="B29" s="136" t="s">
        <v>44</v>
      </c>
      <c r="C29" s="96">
        <v>1</v>
      </c>
      <c r="D29" s="97">
        <v>15</v>
      </c>
      <c r="E29" s="98">
        <v>6</v>
      </c>
      <c r="F29" s="98">
        <v>6</v>
      </c>
      <c r="G29" s="99">
        <f t="shared" ref="G29:G32" si="1">((E29+F29)*D29)*C29</f>
        <v>180</v>
      </c>
      <c r="H29" s="42"/>
      <c r="I29" s="42"/>
      <c r="M29" s="35"/>
    </row>
    <row r="30" spans="1:13" x14ac:dyDescent="0.2">
      <c r="A30" s="42"/>
      <c r="B30" s="137" t="s">
        <v>45</v>
      </c>
      <c r="C30" s="100">
        <v>1</v>
      </c>
      <c r="D30" s="101">
        <v>12</v>
      </c>
      <c r="E30" s="102">
        <v>6</v>
      </c>
      <c r="F30" s="102">
        <v>6</v>
      </c>
      <c r="G30" s="103">
        <f t="shared" si="1"/>
        <v>144</v>
      </c>
      <c r="H30" s="42"/>
      <c r="I30" s="42"/>
      <c r="M30" s="35"/>
    </row>
    <row r="31" spans="1:13" x14ac:dyDescent="0.2">
      <c r="A31" s="42"/>
      <c r="B31" s="137" t="s">
        <v>46</v>
      </c>
      <c r="C31" s="100">
        <v>1</v>
      </c>
      <c r="D31" s="101">
        <v>12</v>
      </c>
      <c r="E31" s="102">
        <v>8</v>
      </c>
      <c r="F31" s="102">
        <v>4</v>
      </c>
      <c r="G31" s="103">
        <f t="shared" si="1"/>
        <v>144</v>
      </c>
      <c r="H31" s="42"/>
      <c r="I31" s="42"/>
      <c r="M31" s="35"/>
    </row>
    <row r="32" spans="1:13" x14ac:dyDescent="0.2">
      <c r="A32" s="42"/>
      <c r="B32" s="138" t="s">
        <v>47</v>
      </c>
      <c r="C32" s="104">
        <v>0</v>
      </c>
      <c r="D32" s="105">
        <v>8</v>
      </c>
      <c r="E32" s="106">
        <v>0</v>
      </c>
      <c r="F32" s="106">
        <v>8</v>
      </c>
      <c r="G32" s="107">
        <f t="shared" si="1"/>
        <v>0</v>
      </c>
      <c r="H32" s="42"/>
      <c r="I32" s="42"/>
      <c r="M32" s="35"/>
    </row>
    <row r="33" spans="1:13" x14ac:dyDescent="0.2">
      <c r="A33" s="42"/>
      <c r="B33" s="74" t="s">
        <v>48</v>
      </c>
      <c r="C33" s="75">
        <f>SUM(C29:C32)</f>
        <v>3</v>
      </c>
      <c r="D33" s="76"/>
      <c r="E33" s="40">
        <f>SUM(E29:E32)</f>
        <v>20</v>
      </c>
      <c r="F33" s="40">
        <f>SUM(F29:F32)</f>
        <v>24</v>
      </c>
      <c r="G33" s="79">
        <f>SUM(G29:G32)</f>
        <v>468</v>
      </c>
      <c r="H33" s="42"/>
      <c r="I33" s="42"/>
      <c r="M33" s="35"/>
    </row>
    <row r="34" spans="1:13" x14ac:dyDescent="0.2">
      <c r="A34" s="42"/>
      <c r="B34" s="80" t="s">
        <v>49</v>
      </c>
      <c r="C34" s="81">
        <f>C26+C33</f>
        <v>10</v>
      </c>
      <c r="D34" s="82"/>
      <c r="E34" s="83">
        <f>E26+E33</f>
        <v>42</v>
      </c>
      <c r="F34" s="83">
        <f>F26+F33</f>
        <v>54</v>
      </c>
      <c r="G34" s="84">
        <f>G26+G33</f>
        <v>1516</v>
      </c>
      <c r="H34" s="42"/>
      <c r="I34" s="42"/>
      <c r="K34" s="64"/>
      <c r="L34" s="65"/>
    </row>
    <row r="35" spans="1:13" x14ac:dyDescent="0.2">
      <c r="A35" s="42"/>
      <c r="B35" s="42"/>
      <c r="C35" s="42"/>
      <c r="D35" s="42"/>
      <c r="E35" s="42"/>
      <c r="F35" s="42"/>
      <c r="G35" s="48"/>
      <c r="H35" s="42"/>
      <c r="I35" s="42"/>
      <c r="K35" s="64"/>
      <c r="L35" s="66"/>
    </row>
    <row r="36" spans="1:13" x14ac:dyDescent="0.2">
      <c r="A36" s="42"/>
      <c r="B36" s="42"/>
      <c r="C36" s="42"/>
      <c r="D36" s="42"/>
      <c r="E36" s="42"/>
      <c r="F36" s="77" t="s">
        <v>50</v>
      </c>
      <c r="G36" s="131">
        <f>IFERROR((G34/totalpotential),0)</f>
        <v>0.38500609508329942</v>
      </c>
      <c r="H36" s="42"/>
      <c r="I36" s="42"/>
      <c r="K36" s="34"/>
      <c r="L36" s="34"/>
      <c r="M36" s="34"/>
    </row>
    <row r="37" spans="1:13" x14ac:dyDescent="0.2">
      <c r="A37" s="42"/>
      <c r="B37" s="42"/>
      <c r="C37" s="42"/>
      <c r="D37" s="42"/>
      <c r="E37" s="42"/>
      <c r="F37" s="77" t="s">
        <v>51</v>
      </c>
      <c r="G37" s="132">
        <f>IFERROR((laborbudget-G36),0)</f>
        <v>-8.5006095083299427E-2</v>
      </c>
      <c r="H37" s="42"/>
      <c r="I37" s="42"/>
      <c r="K37" s="34"/>
      <c r="L37" s="34"/>
      <c r="M37" s="34"/>
    </row>
    <row r="38" spans="1:13" x14ac:dyDescent="0.2">
      <c r="A38" s="42"/>
      <c r="B38" s="42"/>
      <c r="C38" s="42"/>
      <c r="D38" s="42"/>
      <c r="E38" s="42"/>
      <c r="F38" s="77" t="s">
        <v>52</v>
      </c>
      <c r="G38" s="131">
        <f>IFERROR((G33/totalpotential),0)</f>
        <v>0.1188541243396993</v>
      </c>
      <c r="H38" s="42"/>
      <c r="I38" s="42"/>
      <c r="K38" s="32"/>
      <c r="L38" s="34"/>
      <c r="M38" s="34"/>
    </row>
    <row r="39" spans="1:13" x14ac:dyDescent="0.2">
      <c r="A39" s="42"/>
      <c r="B39" s="42"/>
      <c r="C39" s="42"/>
      <c r="D39" s="42"/>
      <c r="E39" s="42"/>
      <c r="F39" s="77" t="s">
        <v>53</v>
      </c>
      <c r="G39" s="131">
        <f>IFERROR((G26/totalpotential),0)</f>
        <v>0.26615197074360014</v>
      </c>
      <c r="H39" s="42"/>
      <c r="I39" s="42"/>
      <c r="K39" s="32"/>
      <c r="L39" s="34"/>
      <c r="M39" s="34"/>
    </row>
    <row r="40" spans="1:13" x14ac:dyDescent="0.2">
      <c r="A40" s="42"/>
      <c r="B40" s="42"/>
      <c r="C40" s="42"/>
      <c r="D40" s="42"/>
      <c r="E40" s="42"/>
      <c r="F40" s="42"/>
      <c r="G40" s="49"/>
      <c r="H40" s="42"/>
      <c r="I40" s="42"/>
      <c r="K40" s="32"/>
      <c r="L40" s="34"/>
      <c r="M40" s="34"/>
    </row>
    <row r="41" spans="1:13" x14ac:dyDescent="0.2">
      <c r="A41" s="42"/>
      <c r="B41" s="50" t="s">
        <v>0</v>
      </c>
      <c r="C41" s="51" t="s">
        <v>1</v>
      </c>
      <c r="D41" s="50"/>
      <c r="E41" s="51" t="s">
        <v>75</v>
      </c>
      <c r="F41" s="42"/>
      <c r="G41" s="42"/>
      <c r="H41" s="42"/>
      <c r="I41" s="52"/>
      <c r="L41" s="34"/>
      <c r="M41" s="34"/>
    </row>
    <row r="42" spans="1:13" x14ac:dyDescent="0.2">
      <c r="A42" s="42"/>
      <c r="B42" s="50" t="s">
        <v>74</v>
      </c>
      <c r="C42" s="53"/>
      <c r="D42" s="43"/>
      <c r="E42" s="54"/>
      <c r="F42" s="42"/>
      <c r="G42" s="42"/>
      <c r="H42" s="42"/>
      <c r="I42" s="52"/>
      <c r="L42" s="34"/>
      <c r="M42" s="34"/>
    </row>
    <row r="43" spans="1:13" x14ac:dyDescent="0.2">
      <c r="A43" s="42"/>
      <c r="B43" s="43" t="s">
        <v>54</v>
      </c>
      <c r="C43" s="53"/>
      <c r="D43" s="53"/>
      <c r="E43" s="89">
        <v>0.28999999999999998</v>
      </c>
      <c r="F43" s="42"/>
      <c r="G43" s="42"/>
      <c r="H43" s="42"/>
      <c r="I43" s="42"/>
      <c r="L43" s="34"/>
      <c r="M43" s="34"/>
    </row>
    <row r="44" spans="1:13" x14ac:dyDescent="0.2">
      <c r="A44" s="42"/>
      <c r="B44" s="43" t="s">
        <v>16</v>
      </c>
      <c r="C44" s="53"/>
      <c r="D44" s="55"/>
      <c r="E44" s="56">
        <f>G36</f>
        <v>0.38500609508329942</v>
      </c>
      <c r="F44" s="42"/>
      <c r="G44" s="42"/>
      <c r="H44" s="42"/>
      <c r="I44" s="42"/>
      <c r="M44" s="36"/>
    </row>
    <row r="45" spans="1:13" x14ac:dyDescent="0.2">
      <c r="A45" s="42"/>
      <c r="B45" s="43" t="s">
        <v>5</v>
      </c>
      <c r="C45" s="53"/>
      <c r="D45" s="55"/>
      <c r="E45" s="89">
        <v>0.03</v>
      </c>
      <c r="F45" s="42"/>
      <c r="G45" s="42"/>
      <c r="H45" s="42"/>
      <c r="I45" s="42"/>
      <c r="M45" s="36"/>
    </row>
    <row r="46" spans="1:13" x14ac:dyDescent="0.2">
      <c r="A46" s="42"/>
      <c r="B46" s="43" t="s">
        <v>55</v>
      </c>
      <c r="C46" s="53"/>
      <c r="D46" s="55"/>
      <c r="E46" s="89">
        <v>0.03</v>
      </c>
      <c r="F46" s="42"/>
      <c r="G46" s="42"/>
      <c r="H46" s="42"/>
      <c r="I46" s="42"/>
      <c r="M46" s="36"/>
    </row>
    <row r="47" spans="1:13" x14ac:dyDescent="0.2">
      <c r="A47" s="42"/>
      <c r="B47" s="43" t="s">
        <v>17</v>
      </c>
      <c r="C47" s="53"/>
      <c r="D47" s="55"/>
      <c r="E47" s="89">
        <v>0.01</v>
      </c>
      <c r="F47" s="42"/>
      <c r="G47" s="42"/>
      <c r="H47" s="42"/>
      <c r="I47" s="42"/>
      <c r="M47" s="37"/>
    </row>
    <row r="48" spans="1:13" x14ac:dyDescent="0.2">
      <c r="A48" s="42"/>
      <c r="B48" s="41" t="s">
        <v>14</v>
      </c>
      <c r="C48" s="86"/>
      <c r="D48" s="86"/>
      <c r="E48" s="87">
        <f>E43+E45+E46+E47+E44</f>
        <v>0.7450060950832994</v>
      </c>
      <c r="F48" s="42"/>
      <c r="G48" s="42"/>
      <c r="H48" s="42"/>
      <c r="I48" s="42"/>
      <c r="M48" s="37"/>
    </row>
    <row r="49" spans="1:12" x14ac:dyDescent="0.2">
      <c r="A49" s="42"/>
      <c r="B49" s="43"/>
      <c r="C49" s="53"/>
      <c r="D49" s="55"/>
      <c r="E49" s="67"/>
      <c r="F49" s="42"/>
      <c r="G49" s="42"/>
      <c r="H49" s="42"/>
      <c r="I49" s="42"/>
    </row>
    <row r="50" spans="1:12" x14ac:dyDescent="0.2">
      <c r="A50" s="42"/>
      <c r="B50" s="50" t="s">
        <v>71</v>
      </c>
      <c r="C50" s="53"/>
      <c r="D50" s="55"/>
      <c r="E50" s="56"/>
      <c r="F50" s="42"/>
      <c r="G50" s="42"/>
      <c r="H50" s="42"/>
      <c r="I50" s="42"/>
    </row>
    <row r="51" spans="1:12" x14ac:dyDescent="0.2">
      <c r="A51" s="42"/>
      <c r="B51" s="117" t="s">
        <v>56</v>
      </c>
      <c r="C51" s="118"/>
      <c r="D51" s="55"/>
      <c r="E51" s="57"/>
      <c r="F51" s="42"/>
      <c r="G51" s="42"/>
      <c r="H51" s="42"/>
      <c r="I51" s="42"/>
    </row>
    <row r="52" spans="1:12" x14ac:dyDescent="0.2">
      <c r="A52" s="42"/>
      <c r="B52" s="119" t="s">
        <v>57</v>
      </c>
      <c r="C52" s="120">
        <v>2500</v>
      </c>
      <c r="D52" s="55"/>
      <c r="E52" s="56"/>
      <c r="F52" s="42"/>
      <c r="G52" s="42"/>
      <c r="H52" s="42"/>
      <c r="I52" s="42"/>
    </row>
    <row r="53" spans="1:12" x14ac:dyDescent="0.2">
      <c r="A53" s="42"/>
      <c r="B53" s="119" t="s">
        <v>8</v>
      </c>
      <c r="C53" s="120">
        <v>2000</v>
      </c>
      <c r="D53" s="55"/>
      <c r="E53" s="56"/>
      <c r="F53" s="42"/>
      <c r="G53" s="42"/>
      <c r="H53" s="42"/>
      <c r="I53" s="42"/>
    </row>
    <row r="54" spans="1:12" x14ac:dyDescent="0.2">
      <c r="A54" s="42"/>
      <c r="B54" s="119" t="s">
        <v>58</v>
      </c>
      <c r="C54" s="120">
        <v>2000</v>
      </c>
      <c r="D54" s="55"/>
      <c r="E54" s="56"/>
      <c r="F54" s="42"/>
      <c r="G54" s="42"/>
      <c r="H54" s="42"/>
      <c r="I54" s="42"/>
    </row>
    <row r="55" spans="1:12" x14ac:dyDescent="0.2">
      <c r="A55" s="42"/>
      <c r="B55" s="119" t="s">
        <v>11</v>
      </c>
      <c r="C55" s="120">
        <v>6000</v>
      </c>
      <c r="D55" s="55"/>
      <c r="E55" s="56"/>
      <c r="F55" s="42"/>
      <c r="G55" s="42"/>
      <c r="H55" s="42"/>
      <c r="I55" s="42"/>
    </row>
    <row r="56" spans="1:12" x14ac:dyDescent="0.2">
      <c r="A56" s="42"/>
      <c r="B56" s="119" t="s">
        <v>59</v>
      </c>
      <c r="C56" s="120">
        <v>2500</v>
      </c>
      <c r="D56" s="55"/>
      <c r="E56" s="56"/>
      <c r="F56" s="42"/>
      <c r="G56" s="42"/>
      <c r="H56" s="42"/>
      <c r="I56" s="42"/>
    </row>
    <row r="57" spans="1:12" x14ac:dyDescent="0.2">
      <c r="A57" s="42"/>
      <c r="B57" s="119" t="s">
        <v>10</v>
      </c>
      <c r="C57" s="120">
        <v>6000</v>
      </c>
      <c r="D57" s="55"/>
      <c r="E57" s="56"/>
      <c r="F57" s="42"/>
      <c r="G57" s="42"/>
      <c r="H57" s="42"/>
      <c r="I57" s="42"/>
    </row>
    <row r="58" spans="1:12" x14ac:dyDescent="0.2">
      <c r="A58" s="42"/>
      <c r="B58" s="121" t="s">
        <v>60</v>
      </c>
      <c r="C58" s="122">
        <v>10000</v>
      </c>
      <c r="D58" s="55"/>
      <c r="E58" s="57"/>
      <c r="F58" s="42"/>
      <c r="G58" s="42"/>
      <c r="H58" s="42"/>
      <c r="I58" s="42"/>
    </row>
    <row r="59" spans="1:12" x14ac:dyDescent="0.2">
      <c r="A59" s="42"/>
      <c r="B59" s="41" t="s">
        <v>61</v>
      </c>
      <c r="C59" s="85">
        <f>SUM(C51:C58)</f>
        <v>31000</v>
      </c>
      <c r="D59" s="53"/>
      <c r="E59" s="57"/>
      <c r="F59" s="133" t="s">
        <v>72</v>
      </c>
      <c r="G59" s="133"/>
      <c r="H59" s="42"/>
      <c r="I59" s="42"/>
    </row>
    <row r="60" spans="1:12" x14ac:dyDescent="0.2">
      <c r="A60" s="42"/>
      <c r="B60" s="43"/>
      <c r="C60" s="58"/>
      <c r="D60" s="58"/>
      <c r="E60" s="57"/>
      <c r="F60" s="134">
        <f>C10*C11</f>
        <v>364</v>
      </c>
      <c r="G60" s="134"/>
      <c r="H60" s="42"/>
      <c r="I60" s="42"/>
    </row>
    <row r="61" spans="1:12" x14ac:dyDescent="0.2">
      <c r="A61" s="42"/>
      <c r="B61" s="43"/>
      <c r="C61" s="58"/>
      <c r="D61" s="58"/>
      <c r="E61" s="59"/>
      <c r="F61" s="42"/>
      <c r="G61" s="42"/>
      <c r="H61" s="42"/>
      <c r="I61" s="42"/>
    </row>
    <row r="62" spans="1:12" ht="17" x14ac:dyDescent="0.2">
      <c r="A62" s="42"/>
      <c r="B62" s="43"/>
      <c r="C62" s="43"/>
      <c r="D62" s="43"/>
      <c r="E62" s="43"/>
      <c r="F62" s="88" t="s">
        <v>63</v>
      </c>
      <c r="G62" s="128">
        <f>C17*F60</f>
        <v>1433286.4000000001</v>
      </c>
      <c r="H62" s="42"/>
      <c r="I62" s="42"/>
      <c r="L62" s="36"/>
    </row>
    <row r="63" spans="1:12" ht="18" x14ac:dyDescent="0.2">
      <c r="A63" s="42"/>
      <c r="B63" s="91" t="s">
        <v>62</v>
      </c>
      <c r="C63" s="124">
        <f>((C59*12)+(G34*C10*C11))/(1-(E45+E46+E47+E43))</f>
        <v>1443475</v>
      </c>
      <c r="D63" s="61"/>
      <c r="E63" s="43"/>
      <c r="F63" s="60" t="s">
        <v>16</v>
      </c>
      <c r="G63" s="129">
        <f>(G33+G26)*C10*C11</f>
        <v>551824</v>
      </c>
      <c r="H63" s="42"/>
      <c r="I63" s="42"/>
      <c r="K63" s="38"/>
      <c r="L63" s="36"/>
    </row>
    <row r="64" spans="1:12" ht="18" x14ac:dyDescent="0.2">
      <c r="A64" s="42"/>
      <c r="B64" s="91"/>
      <c r="C64" s="125"/>
      <c r="D64" s="43"/>
      <c r="E64" s="43"/>
      <c r="F64" s="60" t="s">
        <v>64</v>
      </c>
      <c r="G64" s="129">
        <f>E43*G62</f>
        <v>415653.05600000004</v>
      </c>
      <c r="H64" s="42"/>
      <c r="I64" s="42"/>
      <c r="K64" s="38"/>
      <c r="L64" s="36"/>
    </row>
    <row r="65" spans="1:13" ht="18" x14ac:dyDescent="0.2">
      <c r="A65" s="42"/>
      <c r="B65" s="91" t="s">
        <v>19</v>
      </c>
      <c r="C65" s="124">
        <f>C63/C11</f>
        <v>27759.134615384617</v>
      </c>
      <c r="D65" s="43"/>
      <c r="E65" s="43"/>
      <c r="F65" s="60" t="s">
        <v>65</v>
      </c>
      <c r="G65" s="129">
        <f>C59*12</f>
        <v>372000</v>
      </c>
      <c r="H65" s="42"/>
      <c r="I65" s="42"/>
      <c r="K65" s="38"/>
      <c r="L65" s="36"/>
    </row>
    <row r="66" spans="1:13" ht="18" x14ac:dyDescent="0.2">
      <c r="A66" s="42"/>
      <c r="B66" s="92"/>
      <c r="C66" s="126"/>
      <c r="D66" s="68"/>
      <c r="E66" s="43"/>
      <c r="F66" s="60" t="s">
        <v>67</v>
      </c>
      <c r="G66" s="129">
        <f>SUM(E45:E47)*G62</f>
        <v>100330.048</v>
      </c>
      <c r="H66" s="42"/>
      <c r="I66" s="42"/>
      <c r="K66" s="38"/>
      <c r="L66" s="36"/>
    </row>
    <row r="67" spans="1:13" ht="19" thickBot="1" x14ac:dyDescent="0.25">
      <c r="A67" s="42"/>
      <c r="B67" s="93" t="s">
        <v>66</v>
      </c>
      <c r="C67" s="127">
        <f>C65/C10</f>
        <v>3965.5906593406594</v>
      </c>
      <c r="D67" s="46"/>
      <c r="E67" s="43"/>
      <c r="F67" s="123" t="s">
        <v>68</v>
      </c>
      <c r="G67" s="130">
        <f>G62-SUM(G63:G66)</f>
        <v>-6520.7039999999106</v>
      </c>
      <c r="H67" s="42"/>
      <c r="I67" s="42"/>
      <c r="K67" s="38"/>
      <c r="L67" s="39"/>
      <c r="M67" s="39"/>
    </row>
    <row r="68" spans="1:13" ht="17" thickTop="1" x14ac:dyDescent="0.2">
      <c r="A68" s="42"/>
      <c r="B68" s="62"/>
      <c r="C68" s="43"/>
      <c r="D68" s="52"/>
      <c r="E68" s="52"/>
      <c r="F68" s="42"/>
      <c r="G68" s="42"/>
      <c r="H68" s="42"/>
      <c r="I68" s="42"/>
      <c r="J68" s="35"/>
      <c r="K68" s="35"/>
    </row>
    <row r="69" spans="1:13" x14ac:dyDescent="0.2">
      <c r="A69" s="42"/>
      <c r="B69" s="42"/>
      <c r="C69" s="42"/>
      <c r="D69" s="42"/>
      <c r="E69" s="42"/>
      <c r="F69" s="42"/>
      <c r="G69" s="42"/>
      <c r="H69" s="42"/>
      <c r="I69" s="42"/>
    </row>
    <row r="70" spans="1:13" x14ac:dyDescent="0.2">
      <c r="A70" s="42"/>
      <c r="B70" s="42"/>
      <c r="C70" s="42"/>
      <c r="D70" s="42"/>
      <c r="E70" s="42"/>
      <c r="F70" s="42"/>
      <c r="G70" s="42"/>
      <c r="H70" s="42"/>
      <c r="I70" s="42"/>
    </row>
    <row r="71" spans="1:13" x14ac:dyDescent="0.2">
      <c r="A71" s="42"/>
      <c r="B71" s="42"/>
      <c r="C71" s="42"/>
      <c r="D71" s="42"/>
      <c r="E71" s="42"/>
      <c r="F71" s="42"/>
      <c r="G71" s="42"/>
      <c r="H71" s="42"/>
      <c r="I71" s="42"/>
    </row>
    <row r="72" spans="1:13" x14ac:dyDescent="0.2">
      <c r="A72" s="42"/>
      <c r="B72" s="42"/>
      <c r="C72" s="42"/>
      <c r="D72" s="42"/>
      <c r="E72" s="42"/>
      <c r="F72" s="42"/>
      <c r="G72" s="42"/>
      <c r="H72" s="42"/>
      <c r="I72" s="42"/>
    </row>
    <row r="73" spans="1:13" x14ac:dyDescent="0.2">
      <c r="A73" s="42"/>
      <c r="B73" s="42"/>
      <c r="C73" s="42"/>
      <c r="D73" s="42"/>
      <c r="E73" s="42"/>
      <c r="F73" s="42"/>
      <c r="G73" s="42"/>
      <c r="H73" s="42"/>
      <c r="I73" s="42"/>
    </row>
  </sheetData>
  <sheetProtection algorithmName="SHA-512" hashValue="SMor8wugi4XE18RxTMC+y0yAQPGIKhgjKmD/HwRuH2Ohw/9RappOdvgTbe5ifONJyi7Jlddnad9HjMTSBfOS+Q==" saltValue="EQZSLvhv8zPZexjtYoq+5g==" spinCount="100000" sheet="1" selectLockedCells="1"/>
  <protectedRanges>
    <protectedRange algorithmName="SHA-512" hashValue="CePEwuRU+iMT908VU5vP34EeobKRJtsReyGkaxLk7BhLsjoX31753g0nekeuVJMVp6fW2+fKFR9GaW4u4NQwEw==" saltValue="vrVKQ925Spf3R6yNq6lzyw==" spinCount="100000" sqref="E43 C6:C15 C51:C58 B29:F32 B20:F25 E45:E47 E49" name="Range1"/>
  </protectedRanges>
  <mergeCells count="2">
    <mergeCell ref="F59:G59"/>
    <mergeCell ref="F60:G60"/>
  </mergeCells>
  <conditionalFormatting sqref="G37">
    <cfRule type="cellIs" dxfId="0" priority="1" operator="lessThan">
      <formula>0</formula>
    </cfRule>
  </conditionalFormatting>
  <pageMargins left="0.45" right="0.45" top="0.5" bottom="0.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2"/>
  <sheetViews>
    <sheetView workbookViewId="0">
      <selection activeCell="E9" sqref="E9"/>
    </sheetView>
  </sheetViews>
  <sheetFormatPr baseColWidth="10" defaultColWidth="9.1640625" defaultRowHeight="12" x14ac:dyDescent="0.15"/>
  <cols>
    <col min="1" max="1" width="9.1640625" style="1"/>
    <col min="2" max="2" width="34.5" style="1" customWidth="1"/>
    <col min="3" max="3" width="17.33203125" style="1" customWidth="1"/>
    <col min="4" max="4" width="2.6640625" style="2" customWidth="1"/>
    <col min="5" max="5" width="20.33203125" style="1" customWidth="1"/>
    <col min="6" max="9" width="9.1640625" style="1"/>
    <col min="10" max="10" width="13.83203125" style="1" bestFit="1" customWidth="1"/>
    <col min="11" max="16384" width="9.1640625" style="1"/>
  </cols>
  <sheetData>
    <row r="1" spans="2:19" ht="20.5" customHeight="1" x14ac:dyDescent="0.15"/>
    <row r="2" spans="2:19" ht="20" x14ac:dyDescent="0.2">
      <c r="B2" s="135" t="s">
        <v>15</v>
      </c>
      <c r="C2" s="135"/>
      <c r="D2" s="135"/>
      <c r="E2" s="135"/>
      <c r="F2" s="135"/>
      <c r="G2" s="135"/>
    </row>
    <row r="3" spans="2:19" x14ac:dyDescent="0.15">
      <c r="B3" s="2"/>
      <c r="C3" s="2"/>
      <c r="E3" s="2"/>
      <c r="F3" s="2"/>
    </row>
    <row r="4" spans="2:19" x14ac:dyDescent="0.15">
      <c r="B4" s="2"/>
      <c r="C4" s="2"/>
      <c r="E4" s="2"/>
      <c r="F4" s="2"/>
      <c r="G4" s="2"/>
    </row>
    <row r="6" spans="2:19" ht="16" x14ac:dyDescent="0.2">
      <c r="B6" s="3" t="s">
        <v>0</v>
      </c>
      <c r="C6" s="4" t="s">
        <v>1</v>
      </c>
      <c r="D6" s="5"/>
      <c r="E6" s="4" t="s">
        <v>2</v>
      </c>
      <c r="F6" s="6"/>
      <c r="G6" s="7"/>
    </row>
    <row r="7" spans="2:19" ht="16" x14ac:dyDescent="0.2">
      <c r="B7" s="5" t="s">
        <v>3</v>
      </c>
      <c r="C7" s="8"/>
      <c r="D7" s="5"/>
      <c r="E7" s="9"/>
      <c r="F7" s="6"/>
      <c r="G7" s="7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7" x14ac:dyDescent="0.2">
      <c r="B8" s="10" t="s">
        <v>4</v>
      </c>
      <c r="C8" s="8"/>
      <c r="D8" s="8"/>
      <c r="E8" s="9">
        <v>0.27</v>
      </c>
      <c r="F8" s="6"/>
      <c r="G8" s="7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7" x14ac:dyDescent="0.2">
      <c r="B9" s="10" t="s">
        <v>16</v>
      </c>
      <c r="C9" s="8"/>
      <c r="D9" s="11"/>
      <c r="E9" s="9">
        <v>0.46450617283950618</v>
      </c>
      <c r="F9" s="6"/>
      <c r="G9" s="7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7" x14ac:dyDescent="0.2">
      <c r="B10" s="10" t="s">
        <v>5</v>
      </c>
      <c r="C10" s="8"/>
      <c r="D10" s="11"/>
      <c r="E10" s="9">
        <v>0.03</v>
      </c>
      <c r="F10" s="6"/>
      <c r="G10" s="7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7" x14ac:dyDescent="0.2">
      <c r="B11" s="10" t="s">
        <v>20</v>
      </c>
      <c r="C11" s="8"/>
      <c r="D11" s="11"/>
      <c r="E11" s="9">
        <v>0.03</v>
      </c>
      <c r="F11" s="6"/>
      <c r="G11" s="7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7" x14ac:dyDescent="0.2">
      <c r="B12" s="10" t="s">
        <v>17</v>
      </c>
      <c r="C12" s="8"/>
      <c r="D12" s="11"/>
      <c r="E12" s="9">
        <v>1.4999999999999999E-2</v>
      </c>
      <c r="F12" s="6"/>
      <c r="G12" s="7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6" x14ac:dyDescent="0.2">
      <c r="B13" s="10"/>
      <c r="C13" s="8"/>
      <c r="D13" s="11"/>
      <c r="E13" s="9"/>
      <c r="F13" s="6"/>
      <c r="G13" s="7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7" x14ac:dyDescent="0.2">
      <c r="B14" s="12" t="s">
        <v>6</v>
      </c>
      <c r="C14" s="11"/>
      <c r="D14" s="11"/>
      <c r="E14" s="13"/>
      <c r="F14" s="6"/>
      <c r="G14" s="7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7" x14ac:dyDescent="0.2">
      <c r="B15" s="10" t="s">
        <v>7</v>
      </c>
      <c r="C15" s="8">
        <v>2000</v>
      </c>
      <c r="D15" s="11"/>
      <c r="E15" s="9"/>
      <c r="F15" s="6"/>
      <c r="G15" s="7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7" x14ac:dyDescent="0.2">
      <c r="B16" s="10" t="s">
        <v>8</v>
      </c>
      <c r="C16" s="8">
        <v>4400</v>
      </c>
      <c r="D16" s="11"/>
      <c r="E16" s="9"/>
      <c r="F16" s="6"/>
      <c r="G16" s="7"/>
    </row>
    <row r="17" spans="2:10" ht="17" x14ac:dyDescent="0.2">
      <c r="B17" s="10" t="s">
        <v>9</v>
      </c>
      <c r="C17" s="8">
        <v>10000</v>
      </c>
      <c r="D17" s="11"/>
      <c r="E17" s="9"/>
      <c r="F17" s="6"/>
      <c r="G17" s="7"/>
    </row>
    <row r="18" spans="2:10" ht="17" x14ac:dyDescent="0.2">
      <c r="B18" s="10" t="s">
        <v>10</v>
      </c>
      <c r="C18" s="8">
        <v>3000</v>
      </c>
      <c r="D18" s="11"/>
      <c r="E18" s="9"/>
      <c r="F18" s="6"/>
      <c r="G18" s="7"/>
    </row>
    <row r="19" spans="2:10" ht="17" x14ac:dyDescent="0.2">
      <c r="B19" s="10" t="s">
        <v>11</v>
      </c>
      <c r="C19" s="8">
        <v>3000</v>
      </c>
      <c r="D19" s="11"/>
      <c r="E19" s="9"/>
      <c r="F19" s="6"/>
      <c r="G19" s="7"/>
    </row>
    <row r="20" spans="2:10" ht="17" x14ac:dyDescent="0.2">
      <c r="B20" s="10" t="s">
        <v>12</v>
      </c>
      <c r="C20" s="8">
        <v>4000</v>
      </c>
      <c r="D20" s="11"/>
      <c r="E20" s="9"/>
      <c r="F20" s="6"/>
      <c r="G20" s="7"/>
    </row>
    <row r="21" spans="2:10" ht="16" x14ac:dyDescent="0.2">
      <c r="B21" s="10"/>
      <c r="C21" s="14"/>
      <c r="D21" s="14"/>
      <c r="E21" s="16"/>
      <c r="F21" s="15"/>
      <c r="G21" s="7"/>
    </row>
    <row r="22" spans="2:10" ht="17" x14ac:dyDescent="0.2">
      <c r="B22" s="17" t="s">
        <v>13</v>
      </c>
      <c r="C22" s="18">
        <f>SUM(C8:C20)</f>
        <v>26400</v>
      </c>
      <c r="D22" s="19"/>
      <c r="E22" s="20"/>
      <c r="F22" s="15"/>
      <c r="G22" s="7"/>
    </row>
    <row r="23" spans="2:10" ht="16" x14ac:dyDescent="0.2">
      <c r="B23" s="10"/>
      <c r="C23" s="21"/>
      <c r="D23" s="21"/>
      <c r="E23" s="20"/>
      <c r="F23" s="15"/>
      <c r="G23" s="7"/>
    </row>
    <row r="24" spans="2:10" ht="17" x14ac:dyDescent="0.2">
      <c r="B24" s="17" t="s">
        <v>14</v>
      </c>
      <c r="C24" s="22"/>
      <c r="D24" s="22"/>
      <c r="E24" s="23">
        <f>SUM(E8:E20)</f>
        <v>0.80950617283950621</v>
      </c>
      <c r="F24" s="15"/>
      <c r="G24" s="7"/>
      <c r="H24" s="24"/>
    </row>
    <row r="25" spans="2:10" ht="16" x14ac:dyDescent="0.2">
      <c r="B25" s="12"/>
      <c r="C25" s="21"/>
      <c r="D25" s="21"/>
      <c r="E25" s="20"/>
      <c r="F25" s="15"/>
      <c r="G25" s="7"/>
      <c r="H25" s="25"/>
      <c r="J25" s="25"/>
    </row>
    <row r="26" spans="2:10" ht="16" x14ac:dyDescent="0.2">
      <c r="B26" s="10"/>
      <c r="C26" s="26"/>
      <c r="D26" s="26"/>
      <c r="E26" s="26"/>
      <c r="F26" s="15"/>
      <c r="G26" s="7"/>
    </row>
    <row r="27" spans="2:10" ht="26.25" customHeight="1" thickBot="1" x14ac:dyDescent="0.25">
      <c r="B27" s="27" t="s">
        <v>18</v>
      </c>
      <c r="C27" s="28">
        <f>C22/((1-(E24)))</f>
        <v>138587.16785482829</v>
      </c>
      <c r="D27" s="29"/>
      <c r="E27" s="26"/>
      <c r="F27" s="15"/>
      <c r="G27" s="7"/>
    </row>
    <row r="28" spans="2:10" ht="17" thickTop="1" x14ac:dyDescent="0.2">
      <c r="B28" s="10"/>
      <c r="C28" s="10"/>
      <c r="D28" s="10"/>
      <c r="E28" s="10"/>
      <c r="F28" s="15"/>
      <c r="G28" s="7"/>
    </row>
    <row r="29" spans="2:10" ht="18" thickBot="1" x14ac:dyDescent="0.25">
      <c r="B29" s="27" t="s">
        <v>19</v>
      </c>
      <c r="C29" s="28">
        <f>C27*12/52</f>
        <v>31981.654120344992</v>
      </c>
      <c r="D29" s="10"/>
      <c r="E29" s="10"/>
      <c r="F29" s="15"/>
      <c r="G29" s="7"/>
    </row>
    <row r="30" spans="2:10" ht="13" thickTop="1" x14ac:dyDescent="0.15">
      <c r="B30" s="30"/>
      <c r="C30" s="30"/>
      <c r="D30" s="30"/>
      <c r="E30" s="30"/>
      <c r="F30" s="31"/>
    </row>
    <row r="31" spans="2:10" ht="18" thickBot="1" x14ac:dyDescent="0.2">
      <c r="B31" s="27" t="s">
        <v>66</v>
      </c>
      <c r="C31" s="28">
        <f>C29/7</f>
        <v>4568.8077314778557</v>
      </c>
    </row>
    <row r="32" spans="2:10" ht="13" thickTop="1" x14ac:dyDescent="0.15"/>
  </sheetData>
  <mergeCells count="1">
    <mergeCell ref="B2:G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BE with PL</vt:lpstr>
      <vt:lpstr>Break Even Analysis</vt:lpstr>
      <vt:lpstr>laborbudget</vt:lpstr>
      <vt:lpstr>newcap</vt:lpstr>
      <vt:lpstr>'BE with PL'!Print_Area</vt:lpstr>
      <vt:lpstr>seats</vt:lpstr>
      <vt:lpstr>totalpotential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Kutlenios</dc:creator>
  <cp:lastModifiedBy>Microsoft Office User</cp:lastModifiedBy>
  <cp:lastPrinted>2020-04-27T21:00:35Z</cp:lastPrinted>
  <dcterms:created xsi:type="dcterms:W3CDTF">2010-10-27T21:40:54Z</dcterms:created>
  <dcterms:modified xsi:type="dcterms:W3CDTF">2020-04-28T00:33:13Z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